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4" activeTab="26"/>
  </bookViews>
  <sheets>
    <sheet name="附表1" sheetId="1" r:id="rId1"/>
    <sheet name="附表2" sheetId="2" r:id="rId2"/>
    <sheet name="附表3" sheetId="3" r:id="rId3"/>
    <sheet name="附表4" sheetId="4" r:id="rId4"/>
    <sheet name="附表5" sheetId="5" r:id="rId5"/>
    <sheet name="附表6" sheetId="6" r:id="rId6"/>
    <sheet name="附表7" sheetId="7" r:id="rId7"/>
    <sheet name="附表8" sheetId="8" r:id="rId8"/>
    <sheet name="附表9" sheetId="9" r:id="rId9"/>
    <sheet name="附表10" sheetId="10" r:id="rId10"/>
    <sheet name="附表11" sheetId="11" r:id="rId11"/>
    <sheet name="附表12" sheetId="12" r:id="rId12"/>
    <sheet name="附表13" sheetId="13" r:id="rId13"/>
    <sheet name="附表14" sheetId="14" r:id="rId14"/>
    <sheet name="附表15" sheetId="15" r:id="rId15"/>
    <sheet name="附表16" sheetId="16" r:id="rId16"/>
    <sheet name="附表17" sheetId="17" r:id="rId17"/>
    <sheet name="附表18" sheetId="18" r:id="rId18"/>
    <sheet name="附表19" sheetId="19" r:id="rId19"/>
    <sheet name="附表20" sheetId="20" r:id="rId20"/>
    <sheet name="附表21 " sheetId="21" r:id="rId21"/>
    <sheet name="附表22" sheetId="22" r:id="rId22"/>
    <sheet name="附表23" sheetId="23" r:id="rId23"/>
    <sheet name="附表24" sheetId="24" r:id="rId24"/>
    <sheet name="附表25" sheetId="25" r:id="rId25"/>
    <sheet name="附表26" sheetId="26" r:id="rId26"/>
    <sheet name="附表27" sheetId="27" r:id="rId27"/>
    <sheet name="Sheet1" sheetId="28" r:id="rId28"/>
  </sheets>
  <definedNames>
    <definedName name="_xlnm._FilterDatabase" localSheetId="2" hidden="1">附表3!$A$4:$T$352</definedName>
    <definedName name="_xlnm._FilterDatabase" localSheetId="10" hidden="1">附表11!$A$4:$Y$45</definedName>
    <definedName name="Database" localSheetId="20" hidden="1">#REF!</definedName>
    <definedName name="wrn.月报打印." localSheetId="24" hidden="1">{#N/A,#N/A,FALSE,"p9";#N/A,#N/A,FALSE,"p1";#N/A,#N/A,FALSE,"p2";#N/A,#N/A,FALSE,"p3";#N/A,#N/A,FALSE,"p4";#N/A,#N/A,FALSE,"p5";#N/A,#N/A,FALSE,"p6";#N/A,#N/A,FALSE,"p7";#N/A,#N/A,FALSE,"p8"}</definedName>
    <definedName name="计划2" localSheetId="24" hidden="1">{#N/A,#N/A,FALSE,"p9";#N/A,#N/A,FALSE,"p1";#N/A,#N/A,FALSE,"p2";#N/A,#N/A,FALSE,"p3";#N/A,#N/A,FALSE,"p4";#N/A,#N/A,FALSE,"p5";#N/A,#N/A,FALSE,"p6";#N/A,#N/A,FALSE,"p7";#N/A,#N/A,FALSE,"p8"}</definedName>
    <definedName name="_a999923423" localSheetId="24">#REF!</definedName>
    <definedName name="地区名称1" localSheetId="25">#REF!</definedName>
    <definedName name="Database" hidden="1">#REF!</definedName>
    <definedName name="计划2" localSheetId="25" hidden="1">{#N/A,#N/A,FALSE,"p9";#N/A,#N/A,FALSE,"p1";#N/A,#N/A,FALSE,"p2";#N/A,#N/A,FALSE,"p3";#N/A,#N/A,FALSE,"p4";#N/A,#N/A,FALSE,"p5";#N/A,#N/A,FALSE,"p6";#N/A,#N/A,FALSE,"p7";#N/A,#N/A,FALSE,"p8"}</definedName>
    <definedName name="地区名称3">#REF!</definedName>
    <definedName name="基金" localSheetId="0" hidden="1">{#N/A,#N/A,FALSE,"p9";#N/A,#N/A,FALSE,"p1";#N/A,#N/A,FALSE,"p2";#N/A,#N/A,FALSE,"p3";#N/A,#N/A,FALSE,"p4";#N/A,#N/A,FALSE,"p5";#N/A,#N/A,FALSE,"p6";#N/A,#N/A,FALSE,"p7";#N/A,#N/A,FALSE,"p8"}</definedName>
    <definedName name="_a9999555">#REF!</definedName>
    <definedName name="wrn.月报打印." localSheetId="20" hidden="1">{#N/A,#N/A,FALSE,"p9";#N/A,#N/A,FALSE,"p1";#N/A,#N/A,FALSE,"p2";#N/A,#N/A,FALSE,"p3";#N/A,#N/A,FALSE,"p4";#N/A,#N/A,FALSE,"p5";#N/A,#N/A,FALSE,"p6";#N/A,#N/A,FALSE,"p7";#N/A,#N/A,FALSE,"p8"}</definedName>
    <definedName name="地区名称2" localSheetId="5">#REF!</definedName>
    <definedName name="基金" localSheetId="25" hidden="1">{#N/A,#N/A,FALSE,"p9";#N/A,#N/A,FALSE,"p1";#N/A,#N/A,FALSE,"p2";#N/A,#N/A,FALSE,"p3";#N/A,#N/A,FALSE,"p4";#N/A,#N/A,FALSE,"p5";#N/A,#N/A,FALSE,"p6";#N/A,#N/A,FALSE,"p7";#N/A,#N/A,FALSE,"p8"}</definedName>
    <definedName name="地区名称32">#REF!</definedName>
    <definedName name="_a999991" localSheetId="5">#REF!</definedName>
    <definedName name="_a999923423" localSheetId="23">#REF!</definedName>
    <definedName name="地区名称" localSheetId="15">#REF!</definedName>
    <definedName name="_xlnm.Print_Titles" localSheetId="3">附表4!$4:$4</definedName>
    <definedName name="地区名称5">#REF!</definedName>
    <definedName name="_a9999323" localSheetId="22">#REF!</definedName>
    <definedName name="_a999942323" localSheetId="25">#REF!</definedName>
    <definedName name="_a999991">#REF!</definedName>
    <definedName name="Database" localSheetId="5" hidden="1">#REF!</definedName>
    <definedName name="_a99999" localSheetId="18">#REF!</definedName>
    <definedName name="_a999942323" localSheetId="20">#REF!</definedName>
    <definedName name="wrn.月报打印." localSheetId="22" hidden="1">{#N/A,#N/A,FALSE,"p9";#N/A,#N/A,FALSE,"p1";#N/A,#N/A,FALSE,"p2";#N/A,#N/A,FALSE,"p3";#N/A,#N/A,FALSE,"p4";#N/A,#N/A,FALSE,"p5";#N/A,#N/A,FALSE,"p6";#N/A,#N/A,FALSE,"p7";#N/A,#N/A,FALSE,"p8"}</definedName>
    <definedName name="地区名称" localSheetId="18">#REF!</definedName>
    <definedName name="_xlnm._FilterDatabase" localSheetId="19" hidden="1">附表20!$A$4:$AA$5</definedName>
    <definedName name="地区名称5" localSheetId="5">#REF!</definedName>
    <definedName name="地区名称6" localSheetId="4">#REF!</definedName>
    <definedName name="地区名称1" localSheetId="22">#REF!</definedName>
    <definedName name="计划2" hidden="1">{#N/A,#N/A,FALSE,"p9";#N/A,#N/A,FALSE,"p1";#N/A,#N/A,FALSE,"p2";#N/A,#N/A,FALSE,"p3";#N/A,#N/A,FALSE,"p4";#N/A,#N/A,FALSE,"p5";#N/A,#N/A,FALSE,"p6";#N/A,#N/A,FALSE,"p7";#N/A,#N/A,FALSE,"p8"}</definedName>
    <definedName name="地区名称" localSheetId="23">#REF!</definedName>
    <definedName name="地区名称1" localSheetId="23">#REF!</definedName>
    <definedName name="计划1" localSheetId="26" hidden="1">{#N/A,#N/A,FALSE,"p9";#N/A,#N/A,FALSE,"p1";#N/A,#N/A,FALSE,"p2";#N/A,#N/A,FALSE,"p3";#N/A,#N/A,FALSE,"p4";#N/A,#N/A,FALSE,"p5";#N/A,#N/A,FALSE,"p6";#N/A,#N/A,FALSE,"p7";#N/A,#N/A,FALSE,"p8"}</definedName>
    <definedName name="Database" localSheetId="26" hidden="1">#REF!</definedName>
    <definedName name="_a999942323" localSheetId="21">#REF!</definedName>
    <definedName name="_a999923423" localSheetId="22">#REF!</definedName>
    <definedName name="地区名称2">#REF!</definedName>
    <definedName name="计划1" localSheetId="22" hidden="1">{#N/A,#N/A,FALSE,"p9";#N/A,#N/A,FALSE,"p1";#N/A,#N/A,FALSE,"p2";#N/A,#N/A,FALSE,"p3";#N/A,#N/A,FALSE,"p4";#N/A,#N/A,FALSE,"p5";#N/A,#N/A,FALSE,"p6";#N/A,#N/A,FALSE,"p7";#N/A,#N/A,FALSE,"p8"}</definedName>
    <definedName name="地区名称10" localSheetId="21">#REF!</definedName>
    <definedName name="地区名称1" localSheetId="21">#REF!</definedName>
    <definedName name="_a9999323">#REF!</definedName>
    <definedName name="_xlnm.Print_Area" localSheetId="15">附表16!$A:$C</definedName>
    <definedName name="基金" hidden="1">{#N/A,#N/A,FALSE,"p9";#N/A,#N/A,FALSE,"p1";#N/A,#N/A,FALSE,"p2";#N/A,#N/A,FALSE,"p3";#N/A,#N/A,FALSE,"p4";#N/A,#N/A,FALSE,"p5";#N/A,#N/A,FALSE,"p6";#N/A,#N/A,FALSE,"p7";#N/A,#N/A,FALSE,"p8"}</definedName>
    <definedName name="计划1" localSheetId="20" hidden="1">{#N/A,#N/A,FALSE,"p9";#N/A,#N/A,FALSE,"p1";#N/A,#N/A,FALSE,"p2";#N/A,#N/A,FALSE,"p3";#N/A,#N/A,FALSE,"p4";#N/A,#N/A,FALSE,"p5";#N/A,#N/A,FALSE,"p6";#N/A,#N/A,FALSE,"p7";#N/A,#N/A,FALSE,"p8"}</definedName>
    <definedName name="地区名称55" localSheetId="5">#REF!</definedName>
    <definedName name="计划2" localSheetId="26" hidden="1">{#N/A,#N/A,FALSE,"p9";#N/A,#N/A,FALSE,"p1";#N/A,#N/A,FALSE,"p2";#N/A,#N/A,FALSE,"p3";#N/A,#N/A,FALSE,"p4";#N/A,#N/A,FALSE,"p5";#N/A,#N/A,FALSE,"p6";#N/A,#N/A,FALSE,"p7";#N/A,#N/A,FALSE,"p8"}</definedName>
    <definedName name="_xlnm.Print_Area" localSheetId="19">附表20!$A:$C</definedName>
    <definedName name="wrn.月报打印." localSheetId="25" hidden="1">{#N/A,#N/A,FALSE,"p9";#N/A,#N/A,FALSE,"p1";#N/A,#N/A,FALSE,"p2";#N/A,#N/A,FALSE,"p3";#N/A,#N/A,FALSE,"p4";#N/A,#N/A,FALSE,"p5";#N/A,#N/A,FALSE,"p6";#N/A,#N/A,FALSE,"p7";#N/A,#N/A,FALSE,"p8"}</definedName>
    <definedName name="_Order1" hidden="1">255</definedName>
    <definedName name="地区名称1" localSheetId="18">#REF!</definedName>
    <definedName name="Database" localSheetId="18" hidden="1">#REF!</definedName>
    <definedName name="_a999995" localSheetId="4">#REF!</definedName>
    <definedName name="地区名称2" localSheetId="18">#REF!</definedName>
    <definedName name="_a99999234234">#REF!</definedName>
    <definedName name="地区明确222" localSheetId="5">#REF!</definedName>
    <definedName name="_a9999323" localSheetId="26">#REF!</definedName>
    <definedName name="地区名称" localSheetId="8">#REF!</definedName>
    <definedName name="地区名称9" localSheetId="5">#REF!</definedName>
    <definedName name="地区名称5" localSheetId="4">#REF!</definedName>
    <definedName name="基金" localSheetId="26" hidden="1">{#N/A,#N/A,FALSE,"p9";#N/A,#N/A,FALSE,"p1";#N/A,#N/A,FALSE,"p2";#N/A,#N/A,FALSE,"p3";#N/A,#N/A,FALSE,"p4";#N/A,#N/A,FALSE,"p5";#N/A,#N/A,FALSE,"p6";#N/A,#N/A,FALSE,"p7";#N/A,#N/A,FALSE,"p8"}</definedName>
    <definedName name="地区名称432">#REF!</definedName>
    <definedName name="Database" localSheetId="4" hidden="1">#REF!</definedName>
    <definedName name="Database" localSheetId="8" hidden="1">#REF!</definedName>
    <definedName name="_a99999" localSheetId="5">#REF!</definedName>
    <definedName name="地区名称1" localSheetId="24">#REF!</definedName>
    <definedName name="地区名称" localSheetId="25">#REF!</definedName>
    <definedName name="_xlnm.Print_Titles" localSheetId="18">附表19!$4:$4</definedName>
    <definedName name="_a999995">#REF!</definedName>
    <definedName name="wrn.月报打印." localSheetId="21" hidden="1">{#N/A,#N/A,FALSE,"p9";#N/A,#N/A,FALSE,"p1";#N/A,#N/A,FALSE,"p2";#N/A,#N/A,FALSE,"p3";#N/A,#N/A,FALSE,"p4";#N/A,#N/A,FALSE,"p5";#N/A,#N/A,FALSE,"p6";#N/A,#N/A,FALSE,"p7";#N/A,#N/A,FALSE,"p8"}</definedName>
    <definedName name="地区名称9" localSheetId="4">#REF!</definedName>
    <definedName name="地区名称10" localSheetId="24">#REF!</definedName>
    <definedName name="计划2" localSheetId="20" hidden="1">{#N/A,#N/A,FALSE,"p9";#N/A,#N/A,FALSE,"p1";#N/A,#N/A,FALSE,"p2";#N/A,#N/A,FALSE,"p3";#N/A,#N/A,FALSE,"p4";#N/A,#N/A,FALSE,"p5";#N/A,#N/A,FALSE,"p6";#N/A,#N/A,FALSE,"p7";#N/A,#N/A,FALSE,"p8"}</definedName>
    <definedName name="_xlnm.Print_Titles" localSheetId="2">附表3!$4:$4</definedName>
    <definedName name="计划1" localSheetId="25" hidden="1">{#N/A,#N/A,FALSE,"p9";#N/A,#N/A,FALSE,"p1";#N/A,#N/A,FALSE,"p2";#N/A,#N/A,FALSE,"p3";#N/A,#N/A,FALSE,"p4";#N/A,#N/A,FALSE,"p5";#N/A,#N/A,FALSE,"p6";#N/A,#N/A,FALSE,"p7";#N/A,#N/A,FALSE,"p8"}</definedName>
    <definedName name="地区名称" localSheetId="13">#REF!</definedName>
    <definedName name="_a99999" localSheetId="15">#REF!</definedName>
    <definedName name="地区名称10" localSheetId="22">#REF!</definedName>
    <definedName name="Database" localSheetId="10" hidden="1">#REF!</definedName>
    <definedName name="地区名称" localSheetId="19">#REF!</definedName>
    <definedName name="基金" localSheetId="5" hidden="1">{#N/A,#N/A,FALSE,"p9";#N/A,#N/A,FALSE,"p1";#N/A,#N/A,FALSE,"p2";#N/A,#N/A,FALSE,"p3";#N/A,#N/A,FALSE,"p4";#N/A,#N/A,FALSE,"p5";#N/A,#N/A,FALSE,"p6";#N/A,#N/A,FALSE,"p7";#N/A,#N/A,FALSE,"p8"}</definedName>
    <definedName name="wrn.月报打印." localSheetId="5" hidden="1">{#N/A,#N/A,FALSE,"p9";#N/A,#N/A,FALSE,"p1";#N/A,#N/A,FALSE,"p2";#N/A,#N/A,FALSE,"p3";#N/A,#N/A,FALSE,"p4";#N/A,#N/A,FALSE,"p5";#N/A,#N/A,FALSE,"p6";#N/A,#N/A,FALSE,"p7";#N/A,#N/A,FALSE,"p8"}</definedName>
    <definedName name="_a999996" localSheetId="5">#REF!</definedName>
    <definedName name="地区名称6" localSheetId="5">#REF!</definedName>
    <definedName name="_Order2" hidden="1">255</definedName>
    <definedName name="地区名称1">#REF!</definedName>
    <definedName name="地区名称" localSheetId="0">#REF!</definedName>
    <definedName name="地区名称">#REF!</definedName>
    <definedName name="_a9999323" localSheetId="25">#REF!</definedName>
    <definedName name="_a999942323">#REF!</definedName>
    <definedName name="_a999995" localSheetId="5">#REF!</definedName>
    <definedName name="地区名称" localSheetId="21">#REF!</definedName>
    <definedName name="_a9999323" localSheetId="20">#REF!</definedName>
    <definedName name="_xlnm.Print_Titles" localSheetId="15">附表16!$4:$4</definedName>
    <definedName name="_a99999" localSheetId="10">#REF!</definedName>
    <definedName name="地区名称3" localSheetId="19">#REF!</definedName>
    <definedName name="_xlnm.Print_Area" localSheetId="5">附表6!$A$1:$B$9</definedName>
    <definedName name="_a999942323" localSheetId="22">#REF!</definedName>
    <definedName name="wrn.月报打印." hidden="1">{#N/A,#N/A,FALSE,"p9";#N/A,#N/A,FALSE,"p1";#N/A,#N/A,FALSE,"p2";#N/A,#N/A,FALSE,"p3";#N/A,#N/A,FALSE,"p4";#N/A,#N/A,FALSE,"p5";#N/A,#N/A,FALSE,"p6";#N/A,#N/A,FALSE,"p7";#N/A,#N/A,FALSE,"p8"}</definedName>
    <definedName name="_a999923423" localSheetId="25">#REF!</definedName>
    <definedName name="基金" localSheetId="23" hidden="1">{#N/A,#N/A,FALSE,"p9";#N/A,#N/A,FALSE,"p1";#N/A,#N/A,FALSE,"p2";#N/A,#N/A,FALSE,"p3";#N/A,#N/A,FALSE,"p4";#N/A,#N/A,FALSE,"p5";#N/A,#N/A,FALSE,"p6";#N/A,#N/A,FALSE,"p7";#N/A,#N/A,FALSE,"p8"}</definedName>
    <definedName name="_xlnm.Print_Area" localSheetId="4">附表5!$A:$E</definedName>
    <definedName name="地区名称" localSheetId="4">#REF!</definedName>
    <definedName name="Database" localSheetId="24" hidden="1">#REF!</definedName>
    <definedName name="地区名称7" localSheetId="4">#REF!</definedName>
    <definedName name="计划1" localSheetId="21" hidden="1">{#N/A,#N/A,FALSE,"p9";#N/A,#N/A,FALSE,"p1";#N/A,#N/A,FALSE,"p2";#N/A,#N/A,FALSE,"p3";#N/A,#N/A,FALSE,"p4";#N/A,#N/A,FALSE,"p5";#N/A,#N/A,FALSE,"p6";#N/A,#N/A,FALSE,"p7";#N/A,#N/A,FALSE,"p8"}</definedName>
    <definedName name="计划1" localSheetId="24" hidden="1">{#N/A,#N/A,FALSE,"p9";#N/A,#N/A,FALSE,"p1";#N/A,#N/A,FALSE,"p2";#N/A,#N/A,FALSE,"p3";#N/A,#N/A,FALSE,"p4";#N/A,#N/A,FALSE,"p5";#N/A,#N/A,FALSE,"p6";#N/A,#N/A,FALSE,"p7";#N/A,#N/A,FALSE,"p8"}</definedName>
    <definedName name="_xlnm.Print_Area" localSheetId="2">附表3!$A:$C</definedName>
    <definedName name="_a99999" localSheetId="4">#REF!</definedName>
    <definedName name="地区名称" localSheetId="10">#REF!</definedName>
    <definedName name="_xlnm.Print_Titles" localSheetId="10">附表11!$4:$4</definedName>
    <definedName name="wrn.月报打印." localSheetId="26" hidden="1">{#N/A,#N/A,FALSE,"p9";#N/A,#N/A,FALSE,"p1";#N/A,#N/A,FALSE,"p2";#N/A,#N/A,FALSE,"p3";#N/A,#N/A,FALSE,"p4";#N/A,#N/A,FALSE,"p5";#N/A,#N/A,FALSE,"p6";#N/A,#N/A,FALSE,"p7";#N/A,#N/A,FALSE,"p8"}</definedName>
    <definedName name="地区名称" localSheetId="22">#REF!</definedName>
    <definedName name="地区名称2" localSheetId="19">#REF!</definedName>
    <definedName name="Database" localSheetId="25" hidden="1">#REF!</definedName>
    <definedName name="地区名称444" localSheetId="5">#REF!</definedName>
    <definedName name="地区名称2" localSheetId="4">#REF!</definedName>
    <definedName name="_a9999323" localSheetId="21">#REF!</definedName>
    <definedName name="_a999923423" localSheetId="21">#REF!</definedName>
    <definedName name="地区名称1" localSheetId="15">#REF!</definedName>
    <definedName name="计划1" localSheetId="0" hidden="1">{#N/A,#N/A,FALSE,"p9";#N/A,#N/A,FALSE,"p1";#N/A,#N/A,FALSE,"p2";#N/A,#N/A,FALSE,"p3";#N/A,#N/A,FALSE,"p4";#N/A,#N/A,FALSE,"p5";#N/A,#N/A,FALSE,"p6";#N/A,#N/A,FALSE,"p7";#N/A,#N/A,FALSE,"p8"}</definedName>
    <definedName name="地区名称10" localSheetId="26">#REF!</definedName>
    <definedName name="Database" localSheetId="21" hidden="1">#REF!</definedName>
    <definedName name="地区名称" localSheetId="5">#REF!</definedName>
    <definedName name="_xlnm._FilterDatabase" localSheetId="4">附表5!$A$4:$AC$6</definedName>
    <definedName name="_a999923423" localSheetId="20">#REF!</definedName>
    <definedName name="_a999996" localSheetId="4">#REF!</definedName>
    <definedName name="_a99999" localSheetId="8">#REF!</definedName>
    <definedName name="地区名称3" localSheetId="5">#REF!</definedName>
    <definedName name="地区名称444">#REF!</definedName>
    <definedName name="_a99996544">#REF!</definedName>
    <definedName name="地区名称" localSheetId="24">#REF!</definedName>
    <definedName name="计划2" localSheetId="21" hidden="1">{#N/A,#N/A,FALSE,"p9";#N/A,#N/A,FALSE,"p1";#N/A,#N/A,FALSE,"p2";#N/A,#N/A,FALSE,"p3";#N/A,#N/A,FALSE,"p4";#N/A,#N/A,FALSE,"p5";#N/A,#N/A,FALSE,"p6";#N/A,#N/A,FALSE,"p7";#N/A,#N/A,FALSE,"p8"}</definedName>
    <definedName name="地区名称9">#REF!</definedName>
    <definedName name="_a99999" localSheetId="13">#REF!</definedName>
    <definedName name="_xlnm.Print_Titles" localSheetId="19">附表20!$4:$4</definedName>
    <definedName name="Database" localSheetId="23" hidden="1">#REF!</definedName>
    <definedName name="计划1" localSheetId="23" hidden="1">{#N/A,#N/A,FALSE,"p9";#N/A,#N/A,FALSE,"p1";#N/A,#N/A,FALSE,"p2";#N/A,#N/A,FALSE,"p3";#N/A,#N/A,FALSE,"p4";#N/A,#N/A,FALSE,"p5";#N/A,#N/A,FALSE,"p6";#N/A,#N/A,FALSE,"p7";#N/A,#N/A,FALSE,"p8"}</definedName>
    <definedName name="计划2" localSheetId="23" hidden="1">{#N/A,#N/A,FALSE,"p9";#N/A,#N/A,FALSE,"p1";#N/A,#N/A,FALSE,"p2";#N/A,#N/A,FALSE,"p3";#N/A,#N/A,FALSE,"p4";#N/A,#N/A,FALSE,"p5";#N/A,#N/A,FALSE,"p6";#N/A,#N/A,FALSE,"p7";#N/A,#N/A,FALSE,"p8"}</definedName>
    <definedName name="Database" localSheetId="15" hidden="1">#REF!</definedName>
    <definedName name="地区名称45234">#REF!</definedName>
    <definedName name="地区名称6">#REF!</definedName>
    <definedName name="_xlnm.Print_Titles" localSheetId="8">附表9!$4:$4</definedName>
    <definedName name="_a999923423">#REF!</definedName>
    <definedName name="_a999942323" localSheetId="26">#REF!</definedName>
    <definedName name="地区名称10" localSheetId="23">#REF!</definedName>
    <definedName name="Database" localSheetId="22" hidden="1">#REF!</definedName>
    <definedName name="基金" localSheetId="22" hidden="1">{#N/A,#N/A,FALSE,"p9";#N/A,#N/A,FALSE,"p1";#N/A,#N/A,FALSE,"p2";#N/A,#N/A,FALSE,"p3";#N/A,#N/A,FALSE,"p4";#N/A,#N/A,FALSE,"p5";#N/A,#N/A,FALSE,"p6";#N/A,#N/A,FALSE,"p7";#N/A,#N/A,FALSE,"p8"}</definedName>
    <definedName name="地区名称" localSheetId="20">#REF!</definedName>
    <definedName name="地区名称10" localSheetId="4">#REF!</definedName>
    <definedName name="基金" localSheetId="20" hidden="1">{#N/A,#N/A,FALSE,"p9";#N/A,#N/A,FALSE,"p1";#N/A,#N/A,FALSE,"p2";#N/A,#N/A,FALSE,"p3";#N/A,#N/A,FALSE,"p4";#N/A,#N/A,FALSE,"p5";#N/A,#N/A,FALSE,"p6";#N/A,#N/A,FALSE,"p7";#N/A,#N/A,FALSE,"p8"}</definedName>
    <definedName name="Database" localSheetId="13" hidden="1">#REF!</definedName>
    <definedName name="_a99999222">#REF!</definedName>
    <definedName name="地区名称1" localSheetId="26">#REF!</definedName>
    <definedName name="_a9999548">#REF!</definedName>
    <definedName name="_a999999999">#REF!</definedName>
    <definedName name="地区名称7" localSheetId="5">#REF!</definedName>
    <definedName name="地区明确222">#REF!</definedName>
    <definedName name="地区名称1" localSheetId="4">#REF!</definedName>
    <definedName name="_xlnm.Print_Area" localSheetId="10">附表11!$A:$C</definedName>
    <definedName name="地区名称1" localSheetId="19">#REF!</definedName>
    <definedName name="计划2" localSheetId="22" hidden="1">{#N/A,#N/A,FALSE,"p9";#N/A,#N/A,FALSE,"p1";#N/A,#N/A,FALSE,"p2";#N/A,#N/A,FALSE,"p3";#N/A,#N/A,FALSE,"p4";#N/A,#N/A,FALSE,"p5";#N/A,#N/A,FALSE,"p6";#N/A,#N/A,FALSE,"p7";#N/A,#N/A,FALSE,"p8"}</definedName>
    <definedName name="_a999991145">#REF!</definedName>
    <definedName name="地区名称1" localSheetId="5">#REF!</definedName>
    <definedName name="_a99999222" localSheetId="5">#REF!</definedName>
    <definedName name="地区名称" localSheetId="26">#REF!</definedName>
    <definedName name="_a999991" localSheetId="19">#REF!</definedName>
    <definedName name="计划1" localSheetId="5" hidden="1">{#N/A,#N/A,FALSE,"p9";#N/A,#N/A,FALSE,"p1";#N/A,#N/A,FALSE,"p2";#N/A,#N/A,FALSE,"p3";#N/A,#N/A,FALSE,"p4";#N/A,#N/A,FALSE,"p5";#N/A,#N/A,FALSE,"p6";#N/A,#N/A,FALSE,"p7";#N/A,#N/A,FALSE,"p8"}</definedName>
    <definedName name="_a999923423" localSheetId="26">#REF!</definedName>
    <definedName name="_xlnm.Print_Titles" localSheetId="13">附表14!$4:$4</definedName>
    <definedName name="地区名称55">#REF!</definedName>
    <definedName name="_a99999">#REF!</definedName>
    <definedName name="地区名称10" localSheetId="5">#REF!</definedName>
    <definedName name="_xlnm._FilterDatabase" localSheetId="15" hidden="1">附表16!$A$4:$AA$5</definedName>
    <definedName name="地区名称3" localSheetId="4">#REF!</definedName>
    <definedName name="_a999942323" localSheetId="23">#REF!</definedName>
    <definedName name="地区名称874">#REF!</definedName>
    <definedName name="_a9999323" localSheetId="23">#REF!</definedName>
    <definedName name="_xlnm.Print_Titles" localSheetId="4">附表5!$4:$4</definedName>
    <definedName name="_xlnm.Print_Area" localSheetId="0">附表1!$A$1:$B$28</definedName>
    <definedName name="_123" hidden="1">{#N/A,#N/A,FALSE,"p9";#N/A,#N/A,FALSE,"p1";#N/A,#N/A,FALSE,"p2";#N/A,#N/A,FALSE,"p3";#N/A,#N/A,FALSE,"p4";#N/A,#N/A,FALSE,"p5";#N/A,#N/A,FALSE,"p6";#N/A,#N/A,FALSE,"p7";#N/A,#N/A,FALSE,"p8"}</definedName>
    <definedName name="基金" localSheetId="24" hidden="1">{#N/A,#N/A,FALSE,"p9";#N/A,#N/A,FALSE,"p1";#N/A,#N/A,FALSE,"p2";#N/A,#N/A,FALSE,"p3";#N/A,#N/A,FALSE,"p4";#N/A,#N/A,FALSE,"p5";#N/A,#N/A,FALSE,"p6";#N/A,#N/A,FALSE,"p7";#N/A,#N/A,FALSE,"p8"}</definedName>
    <definedName name="wrn.月报打印." localSheetId="23" hidden="1">{#N/A,#N/A,FALSE,"p9";#N/A,#N/A,FALSE,"p1";#N/A,#N/A,FALSE,"p2";#N/A,#N/A,FALSE,"p3";#N/A,#N/A,FALSE,"p4";#N/A,#N/A,FALSE,"p5";#N/A,#N/A,FALSE,"p6";#N/A,#N/A,FALSE,"p7";#N/A,#N/A,FALSE,"p8"}</definedName>
    <definedName name="地区名称10">#REF!</definedName>
    <definedName name="地区名称10" localSheetId="25">#REF!</definedName>
    <definedName name="基金" localSheetId="21" hidden="1">{#N/A,#N/A,FALSE,"p9";#N/A,#N/A,FALSE,"p1";#N/A,#N/A,FALSE,"p2";#N/A,#N/A,FALSE,"p3";#N/A,#N/A,FALSE,"p4";#N/A,#N/A,FALSE,"p5";#N/A,#N/A,FALSE,"p6";#N/A,#N/A,FALSE,"p7";#N/A,#N/A,FALSE,"p8"}</definedName>
    <definedName name="_a999942323" localSheetId="24">#REF!</definedName>
    <definedName name="计划1" hidden="1">{#N/A,#N/A,FALSE,"p9";#N/A,#N/A,FALSE,"p1";#N/A,#N/A,FALSE,"p2";#N/A,#N/A,FALSE,"p3";#N/A,#N/A,FALSE,"p4";#N/A,#N/A,FALSE,"p5";#N/A,#N/A,FALSE,"p6";#N/A,#N/A,FALSE,"p7";#N/A,#N/A,FALSE,"p8"}</definedName>
    <definedName name="_a999991" localSheetId="4">#REF!</definedName>
    <definedName name="地区名称7">#REF!</definedName>
    <definedName name="Database" localSheetId="19" hidden="1">#REF!</definedName>
    <definedName name="_a9999323" localSheetId="24">#REF!</definedName>
    <definedName name="wrn.月报打印." localSheetId="0" hidden="1">{#N/A,#N/A,FALSE,"p9";#N/A,#N/A,FALSE,"p1";#N/A,#N/A,FALSE,"p2";#N/A,#N/A,FALSE,"p3";#N/A,#N/A,FALSE,"p4";#N/A,#N/A,FALSE,"p5";#N/A,#N/A,FALSE,"p6";#N/A,#N/A,FALSE,"p7";#N/A,#N/A,FALSE,"p8"}</definedName>
    <definedName name="_a999996">#REF!</definedName>
    <definedName name="_a99999" localSheetId="19">#REF!</definedName>
    <definedName name="_xlnm.Print_Area" localSheetId="7">附表8!$A$1:$B$10</definedName>
  </definedNames>
  <calcPr calcId="144525"/>
</workbook>
</file>

<file path=xl/sharedStrings.xml><?xml version="1.0" encoding="utf-8"?>
<sst xmlns="http://schemas.openxmlformats.org/spreadsheetml/2006/main" count="1266" uniqueCount="770">
  <si>
    <r>
      <rPr>
        <sz val="11"/>
        <rFont val="黑体"/>
        <charset val="134"/>
      </rPr>
      <t>附表</t>
    </r>
    <r>
      <rPr>
        <sz val="11"/>
        <rFont val="Times New Roman"/>
        <charset val="134"/>
      </rPr>
      <t>1</t>
    </r>
  </si>
  <si>
    <t>一般公共预算收入表</t>
  </si>
  <si>
    <r>
      <rPr>
        <sz val="12"/>
        <rFont val="方正仿宋_GBK"/>
        <charset val="134"/>
      </rPr>
      <t>单位：万元</t>
    </r>
  </si>
  <si>
    <t>项目</t>
  </si>
  <si>
    <r>
      <rPr>
        <sz val="11"/>
        <rFont val="方正书宋_GBK"/>
        <charset val="134"/>
      </rPr>
      <t>预算数</t>
    </r>
  </si>
  <si>
    <t>一、本级收入</t>
  </si>
  <si>
    <t>（一）税收收入</t>
  </si>
  <si>
    <t>1.增值税</t>
  </si>
  <si>
    <t>2.企业所得税</t>
  </si>
  <si>
    <t>3.个人所得税</t>
  </si>
  <si>
    <t>4.资源税</t>
  </si>
  <si>
    <t>5.城市维护建设税</t>
  </si>
  <si>
    <t>6.房产税</t>
  </si>
  <si>
    <t>7.印花税</t>
  </si>
  <si>
    <t>8.城镇土地使用税</t>
  </si>
  <si>
    <t>9.土地增值税</t>
  </si>
  <si>
    <r>
      <rPr>
        <sz val="12"/>
        <rFont val="宋体"/>
        <charset val="134"/>
      </rPr>
      <t>1</t>
    </r>
    <r>
      <rPr>
        <sz val="12"/>
        <rFont val="宋体"/>
        <charset val="134"/>
      </rPr>
      <t>0.车船税</t>
    </r>
  </si>
  <si>
    <r>
      <rPr>
        <sz val="12"/>
        <rFont val="宋体"/>
        <charset val="134"/>
      </rPr>
      <t>1</t>
    </r>
    <r>
      <rPr>
        <sz val="12"/>
        <rFont val="宋体"/>
        <charset val="134"/>
      </rPr>
      <t>1.耕地占用税</t>
    </r>
  </si>
  <si>
    <r>
      <rPr>
        <sz val="12"/>
        <rFont val="宋体"/>
        <charset val="134"/>
      </rPr>
      <t>1</t>
    </r>
    <r>
      <rPr>
        <sz val="12"/>
        <rFont val="宋体"/>
        <charset val="134"/>
      </rPr>
      <t>2</t>
    </r>
    <r>
      <rPr>
        <sz val="12"/>
        <rFont val="宋体"/>
        <charset val="134"/>
      </rPr>
      <t>.契税</t>
    </r>
  </si>
  <si>
    <t>13.环境保护税</t>
  </si>
  <si>
    <t>（二）非税收入</t>
  </si>
  <si>
    <t>1.专项收入</t>
  </si>
  <si>
    <t>2.行政事业性收费</t>
  </si>
  <si>
    <t>3.罚没收入</t>
  </si>
  <si>
    <t>4.国有资源（资产）有偿使用收入</t>
  </si>
  <si>
    <t>二、上级补助收入</t>
  </si>
  <si>
    <t>三、债务收入</t>
  </si>
  <si>
    <t>四、调入资金</t>
  </si>
  <si>
    <t>收入总计</t>
  </si>
  <si>
    <r>
      <rPr>
        <sz val="11"/>
        <rFont val="黑体"/>
        <charset val="134"/>
      </rPr>
      <t>附表</t>
    </r>
    <r>
      <rPr>
        <sz val="11"/>
        <rFont val="Times New Roman"/>
        <charset val="134"/>
      </rPr>
      <t>2</t>
    </r>
  </si>
  <si>
    <t>一般公共预算支出表</t>
  </si>
  <si>
    <r>
      <rPr>
        <sz val="11"/>
        <rFont val="方正仿宋_GBK"/>
        <charset val="134"/>
      </rPr>
      <t>单位：万元</t>
    </r>
  </si>
  <si>
    <r>
      <rPr>
        <sz val="11"/>
        <rFont val="方正书宋_GBK"/>
        <charset val="134"/>
      </rPr>
      <t>科目编码</t>
    </r>
  </si>
  <si>
    <r>
      <rPr>
        <sz val="11"/>
        <rFont val="方正书宋_GBK"/>
        <charset val="134"/>
      </rPr>
      <t>科目（单位）名称</t>
    </r>
  </si>
  <si>
    <r>
      <rPr>
        <sz val="11"/>
        <rFont val="方正书宋_GBK"/>
        <charset val="134"/>
      </rPr>
      <t>合计</t>
    </r>
  </si>
  <si>
    <t>一、本级支出</t>
  </si>
  <si>
    <t>一般公共服务支出</t>
  </si>
  <si>
    <t>201</t>
  </si>
  <si>
    <r>
      <rPr>
        <sz val="11"/>
        <rFont val="方正仿宋_GBK"/>
        <charset val="134"/>
      </rPr>
      <t>一般公共服务支出类合计</t>
    </r>
  </si>
  <si>
    <t>国防支出</t>
  </si>
  <si>
    <t>20101</t>
  </si>
  <si>
    <r>
      <rPr>
        <sz val="11"/>
        <rFont val="方正仿宋_GBK"/>
        <charset val="134"/>
      </rPr>
      <t xml:space="preserve"> 人大事务款合计</t>
    </r>
  </si>
  <si>
    <t>公共安全支出</t>
  </si>
  <si>
    <t>2010101</t>
  </si>
  <si>
    <r>
      <rPr>
        <sz val="11"/>
        <rFont val="方正仿宋_GBK"/>
        <charset val="134"/>
      </rPr>
      <t xml:space="preserve">  行政运行项合计</t>
    </r>
  </si>
  <si>
    <t>教育支出</t>
  </si>
  <si>
    <t>2010199</t>
  </si>
  <si>
    <r>
      <rPr>
        <sz val="11"/>
        <rFont val="方正仿宋_GBK"/>
        <charset val="134"/>
      </rPr>
      <t xml:space="preserve">  其他人大事务支出项合计</t>
    </r>
  </si>
  <si>
    <t>科学技术支出</t>
  </si>
  <si>
    <t>文化旅游体育与传媒支出</t>
  </si>
  <si>
    <t>社会保障和就业支出</t>
  </si>
  <si>
    <t>卫生健康支出</t>
  </si>
  <si>
    <t>节能环保支出</t>
  </si>
  <si>
    <t>城乡社区支出</t>
  </si>
  <si>
    <t>农林水支出</t>
  </si>
  <si>
    <t>交通运输支出</t>
  </si>
  <si>
    <t>232</t>
  </si>
  <si>
    <r>
      <rPr>
        <sz val="9"/>
        <rFont val="宋体"/>
        <charset val="134"/>
      </rPr>
      <t>债务付息支出类合计</t>
    </r>
  </si>
  <si>
    <t>资源勘探工业信息等支出</t>
  </si>
  <si>
    <t>金融支出</t>
  </si>
  <si>
    <t>自然资源海洋气象等支出</t>
  </si>
  <si>
    <t>住房保障支出</t>
  </si>
  <si>
    <t>2320301</t>
  </si>
  <si>
    <r>
      <rPr>
        <sz val="9"/>
        <rFont val="宋体"/>
        <charset val="134"/>
      </rPr>
      <t xml:space="preserve">  地方政府一般债券付息支出项合计</t>
    </r>
  </si>
  <si>
    <t>灾害防治及应急管理支出</t>
  </si>
  <si>
    <t>预备费</t>
  </si>
  <si>
    <t>其他支出</t>
  </si>
  <si>
    <t>债务付息支出</t>
  </si>
  <si>
    <t>债务发行费用支出</t>
  </si>
  <si>
    <t>二、转移支付安排的支出</t>
  </si>
  <si>
    <t>三、上解支出</t>
  </si>
  <si>
    <t>四、债务还本支出</t>
  </si>
  <si>
    <t>支出总计</t>
  </si>
  <si>
    <r>
      <rPr>
        <sz val="11"/>
        <rFont val="黑体"/>
        <charset val="134"/>
      </rPr>
      <t>附表</t>
    </r>
    <r>
      <rPr>
        <sz val="11"/>
        <rFont val="Times New Roman"/>
        <charset val="134"/>
      </rPr>
      <t>3</t>
    </r>
  </si>
  <si>
    <t>一般公共预算本级支出功能分类表</t>
  </si>
  <si>
    <t>单位：万元</t>
  </si>
  <si>
    <t>科目编码</t>
  </si>
  <si>
    <t>科目名称</t>
  </si>
  <si>
    <t>预算数</t>
  </si>
  <si>
    <t>23</t>
  </si>
  <si>
    <t>人大事务</t>
  </si>
  <si>
    <t>事业运行</t>
  </si>
  <si>
    <t>政府办公厅（室）及相关机构事务</t>
  </si>
  <si>
    <t>行政运行</t>
  </si>
  <si>
    <t>一般行政管理事务</t>
  </si>
  <si>
    <t>机关服务</t>
  </si>
  <si>
    <t>专项业务及机关事务管理</t>
  </si>
  <si>
    <t>政务公开审批</t>
  </si>
  <si>
    <t>发展与改革事务</t>
  </si>
  <si>
    <t>其他发展与改革事务支出</t>
  </si>
  <si>
    <t>统计信息事务</t>
  </si>
  <si>
    <t>专项普查活动</t>
  </si>
  <si>
    <t>财政事务</t>
  </si>
  <si>
    <t>信息化建设</t>
  </si>
  <si>
    <t>税收事务</t>
  </si>
  <si>
    <t>审计事务</t>
  </si>
  <si>
    <t>审计业务</t>
  </si>
  <si>
    <t>其他审计事务支出</t>
  </si>
  <si>
    <t>纪检监察事务</t>
  </si>
  <si>
    <t>其他纪检监察事务支出</t>
  </si>
  <si>
    <t>商贸事务</t>
  </si>
  <si>
    <t>招商引资</t>
  </si>
  <si>
    <t>其他商贸事务支出</t>
  </si>
  <si>
    <t>民族事务</t>
  </si>
  <si>
    <t>其他民族事务支出</t>
  </si>
  <si>
    <t>档案事务</t>
  </si>
  <si>
    <t>档案馆</t>
  </si>
  <si>
    <t>群众团体事务</t>
  </si>
  <si>
    <t>党委办公厅（室）及相关机构事务</t>
  </si>
  <si>
    <t>组织事务</t>
  </si>
  <si>
    <t>其他组织事务支出</t>
  </si>
  <si>
    <t>宣传事务</t>
  </si>
  <si>
    <t>其他宣传事务支出</t>
  </si>
  <si>
    <t>统战事务</t>
  </si>
  <si>
    <t>其他共产党事务支出</t>
  </si>
  <si>
    <t>市场监督管理事务</t>
  </si>
  <si>
    <t>质量安全监管</t>
  </si>
  <si>
    <t>食品安全监管</t>
  </si>
  <si>
    <t>其他市场监督管理事务</t>
  </si>
  <si>
    <t>社会工作事务</t>
  </si>
  <si>
    <t>专项业务</t>
  </si>
  <si>
    <t>信访事务</t>
  </si>
  <si>
    <t>信访业务</t>
  </si>
  <si>
    <t>其他一般公共服务支出</t>
  </si>
  <si>
    <t>国防动员</t>
  </si>
  <si>
    <t>兵役征集</t>
  </si>
  <si>
    <t>人民防空</t>
  </si>
  <si>
    <t>民兵</t>
  </si>
  <si>
    <t>边海防</t>
  </si>
  <si>
    <t>其他国防动员支出</t>
  </si>
  <si>
    <t>其他国防支出</t>
  </si>
  <si>
    <t>武装警察部队</t>
  </si>
  <si>
    <t>其他武装警察部队支出</t>
  </si>
  <si>
    <t>公安</t>
  </si>
  <si>
    <t>执法办案</t>
  </si>
  <si>
    <t>其他公安支出</t>
  </si>
  <si>
    <t>检察</t>
  </si>
  <si>
    <t>法院</t>
  </si>
  <si>
    <t>司法</t>
  </si>
  <si>
    <t>基层司法业务</t>
  </si>
  <si>
    <t>公共法律服务</t>
  </si>
  <si>
    <t>社区矫正</t>
  </si>
  <si>
    <t>其他公共安全支出</t>
  </si>
  <si>
    <t>国家司法救助支出</t>
  </si>
  <si>
    <t>教育管理事务</t>
  </si>
  <si>
    <t>其他教育管理事务支出</t>
  </si>
  <si>
    <t>普通教育</t>
  </si>
  <si>
    <t>学前教育</t>
  </si>
  <si>
    <t>小学教育</t>
  </si>
  <si>
    <t>初中教育</t>
  </si>
  <si>
    <t>高中教育</t>
  </si>
  <si>
    <t>其他普通教育支出</t>
  </si>
  <si>
    <t>特殊学校教育</t>
  </si>
  <si>
    <t>教育费附加安排的支出</t>
  </si>
  <si>
    <t>其他教育费附加安排的支出</t>
  </si>
  <si>
    <t>其他教育支出</t>
  </si>
  <si>
    <t>科学技术管理事务</t>
  </si>
  <si>
    <t>其他科学技术管理事务支出</t>
  </si>
  <si>
    <t>技术研究与开发</t>
  </si>
  <si>
    <t>机构运行</t>
  </si>
  <si>
    <t>科技成果转化与扩散</t>
  </si>
  <si>
    <t>其他技术研究与开发支出</t>
  </si>
  <si>
    <t>科技交流与合作</t>
  </si>
  <si>
    <t>其他科技交流与合作支出</t>
  </si>
  <si>
    <t>文化和旅游</t>
  </si>
  <si>
    <t>图书馆</t>
  </si>
  <si>
    <t>文化活动</t>
  </si>
  <si>
    <t>群众文化</t>
  </si>
  <si>
    <t>文化和旅游交流与合作</t>
  </si>
  <si>
    <t>文化和旅游管理事务</t>
  </si>
  <si>
    <t>其他文化和旅游支出</t>
  </si>
  <si>
    <t>体育</t>
  </si>
  <si>
    <t>体育竞赛</t>
  </si>
  <si>
    <t>新闻出版电影</t>
  </si>
  <si>
    <t>其他文化旅游体育与传媒支出</t>
  </si>
  <si>
    <t>人力资源和社会保障管理事务</t>
  </si>
  <si>
    <t>综合业务管理</t>
  </si>
  <si>
    <t>劳动保障监察</t>
  </si>
  <si>
    <t>引进人才费用</t>
  </si>
  <si>
    <t>其他人力资源和社会保障管理事务支出</t>
  </si>
  <si>
    <t>民政管理事务</t>
  </si>
  <si>
    <t>基层政权建设和社区治理</t>
  </si>
  <si>
    <t>其他民政管理事务支出</t>
  </si>
  <si>
    <t>行政事业单位养老支出</t>
  </si>
  <si>
    <t>行政单位离退休</t>
  </si>
  <si>
    <t>事业单位离退休</t>
  </si>
  <si>
    <t>机关事业单位基本养老保险缴费支出</t>
  </si>
  <si>
    <t>机关事业单位职业年金缴费支出</t>
  </si>
  <si>
    <t>对机关事业单位基本养老保险基金的补助</t>
  </si>
  <si>
    <t>就业补助</t>
  </si>
  <si>
    <t>其他就业补助支出</t>
  </si>
  <si>
    <t>抚恤</t>
  </si>
  <si>
    <t>义务兵优待</t>
  </si>
  <si>
    <t>其他优抚支出</t>
  </si>
  <si>
    <t>退役安置</t>
  </si>
  <si>
    <t>退役士兵安置</t>
  </si>
  <si>
    <t>退役士兵管理教育</t>
  </si>
  <si>
    <t>军队转业干部安置</t>
  </si>
  <si>
    <t>社会福利</t>
  </si>
  <si>
    <t>儿童福利</t>
  </si>
  <si>
    <t>老年福利</t>
  </si>
  <si>
    <t>社会福利事业单位</t>
  </si>
  <si>
    <t>残疾人事业</t>
  </si>
  <si>
    <t>残疾人康复</t>
  </si>
  <si>
    <t>残疾人就业</t>
  </si>
  <si>
    <t>残疾人生活和护理补贴</t>
  </si>
  <si>
    <t>其他残疾人事业支出</t>
  </si>
  <si>
    <t>最低生活保障</t>
  </si>
  <si>
    <t>城市最低生活保障金支出</t>
  </si>
  <si>
    <t>农村最低生活保障金支出</t>
  </si>
  <si>
    <t>临时救助</t>
  </si>
  <si>
    <t>临时救助支出</t>
  </si>
  <si>
    <t>特困人员救助供养</t>
  </si>
  <si>
    <t>城市特困人员救助供养支出</t>
  </si>
  <si>
    <t>农村特困人员救助供养支出</t>
  </si>
  <si>
    <t>其他生活救助</t>
  </si>
  <si>
    <t>其他农村生活救助</t>
  </si>
  <si>
    <t>财政对基本养老保险基金的补助</t>
  </si>
  <si>
    <t>财政对企业职工基本养老保险基金的补助</t>
  </si>
  <si>
    <t>财政对城乡居民基本养老保险基金的补助</t>
  </si>
  <si>
    <t>退役军人管理事务</t>
  </si>
  <si>
    <t>财政代缴社会保险费支出</t>
  </si>
  <si>
    <t>财政代缴城乡居民基本养老保险费支出</t>
  </si>
  <si>
    <t>其他社会保障和就业支出</t>
  </si>
  <si>
    <t>卫生健康管理事务</t>
  </si>
  <si>
    <t>其他卫生健康管理事务支出</t>
  </si>
  <si>
    <t>公立医院</t>
  </si>
  <si>
    <t>综合医院</t>
  </si>
  <si>
    <t>其他公立医院支出</t>
  </si>
  <si>
    <t>基层医疗卫生机构</t>
  </si>
  <si>
    <t>乡镇卫生院</t>
  </si>
  <si>
    <t>其他基层医疗卫生机构支出</t>
  </si>
  <si>
    <t>公共卫生</t>
  </si>
  <si>
    <t>疾病预防控制机构</t>
  </si>
  <si>
    <t>基本公共卫生服务</t>
  </si>
  <si>
    <t>重大公共卫生服务</t>
  </si>
  <si>
    <t>其他公共卫生支出</t>
  </si>
  <si>
    <t>计划生育事务</t>
  </si>
  <si>
    <t>计划生育服务</t>
  </si>
  <si>
    <t>其他计划生育事务支出</t>
  </si>
  <si>
    <t>行政事业单位医疗</t>
  </si>
  <si>
    <t>行政单位医疗</t>
  </si>
  <si>
    <t>事业单位医疗</t>
  </si>
  <si>
    <t>财政对基本医疗保险基金的补助</t>
  </si>
  <si>
    <t>财政对城乡居民基本医疗保险基金的补助</t>
  </si>
  <si>
    <t>医疗救助</t>
  </si>
  <si>
    <t>城乡医疗救助</t>
  </si>
  <si>
    <t>优抚对象医疗</t>
  </si>
  <si>
    <t>优抚对象医疗补助</t>
  </si>
  <si>
    <t>医疗保障管理事务</t>
  </si>
  <si>
    <t>中医药事务</t>
  </si>
  <si>
    <t>其他中医药事务支出</t>
  </si>
  <si>
    <t>疾病预防控制事务</t>
  </si>
  <si>
    <t>其他疾病预防控制事务支出</t>
  </si>
  <si>
    <t>育幼服务</t>
  </si>
  <si>
    <t>托育机构</t>
  </si>
  <si>
    <t>育儿补贴</t>
  </si>
  <si>
    <t>环境保护管理事务</t>
  </si>
  <si>
    <t>其他环境保护管理事务支出</t>
  </si>
  <si>
    <t>环境监测与监察</t>
  </si>
  <si>
    <t>其他环境监测与监察支出</t>
  </si>
  <si>
    <t>污染防治</t>
  </si>
  <si>
    <t>大气</t>
  </si>
  <si>
    <t>水体</t>
  </si>
  <si>
    <t>噪声</t>
  </si>
  <si>
    <t>其他污染防治支出</t>
  </si>
  <si>
    <t>自然生态保护</t>
  </si>
  <si>
    <t>农村环境保护</t>
  </si>
  <si>
    <t>自然地保护</t>
  </si>
  <si>
    <t>森林保护修复</t>
  </si>
  <si>
    <t>森林管护</t>
  </si>
  <si>
    <t>能源节约利用</t>
  </si>
  <si>
    <t>城乡社区管理事务</t>
  </si>
  <si>
    <t>城管执法</t>
  </si>
  <si>
    <t>工程建设管理</t>
  </si>
  <si>
    <t>住宅建设与房地产市场监管</t>
  </si>
  <si>
    <t>其他城乡社区管理事务支出</t>
  </si>
  <si>
    <t>城乡社区规划与管理</t>
  </si>
  <si>
    <t>城乡社区公共设施</t>
  </si>
  <si>
    <t>2120303</t>
  </si>
  <si>
    <t>小城镇基础设施建设</t>
  </si>
  <si>
    <t>其他城乡社区公共设施支出</t>
  </si>
  <si>
    <t>城乡社区环境卫生</t>
  </si>
  <si>
    <t>21299</t>
  </si>
  <si>
    <t>其他城乡社区支出</t>
  </si>
  <si>
    <t>2129999</t>
  </si>
  <si>
    <t>农业农村</t>
  </si>
  <si>
    <t>病虫害控制</t>
  </si>
  <si>
    <t>农产品质量安全</t>
  </si>
  <si>
    <t>防灾救灾</t>
  </si>
  <si>
    <t>稳定农民收入补贴</t>
  </si>
  <si>
    <t>农业生产发展</t>
  </si>
  <si>
    <t>农村合作经济</t>
  </si>
  <si>
    <t>农村社会事业</t>
  </si>
  <si>
    <t>渔业发展</t>
  </si>
  <si>
    <t>其他农业农村支出</t>
  </si>
  <si>
    <t>林业和草原</t>
  </si>
  <si>
    <t>事业机构</t>
  </si>
  <si>
    <t>森林资源培育</t>
  </si>
  <si>
    <t>森林资源管理</t>
  </si>
  <si>
    <t>产业化管理</t>
  </si>
  <si>
    <t>2130234</t>
  </si>
  <si>
    <t>林业草原防灾减灾</t>
  </si>
  <si>
    <t>行业业务管理</t>
  </si>
  <si>
    <t>其他林业和草原支出</t>
  </si>
  <si>
    <t>水利</t>
  </si>
  <si>
    <t>水利行业业务管理</t>
  </si>
  <si>
    <t>防汛</t>
  </si>
  <si>
    <t>抗旱</t>
  </si>
  <si>
    <t>其他水利支出</t>
  </si>
  <si>
    <t>21305</t>
  </si>
  <si>
    <t>巩固脱贫攻坚成果衔接乡村振兴</t>
  </si>
  <si>
    <t>2130505</t>
  </si>
  <si>
    <t>生产发展</t>
  </si>
  <si>
    <t>2130599</t>
  </si>
  <si>
    <t>其他巩固脱贫攻坚成果衔接乡村振兴支出</t>
  </si>
  <si>
    <t>农村综合改革</t>
  </si>
  <si>
    <t>2130701</t>
  </si>
  <si>
    <t>对村级公益事业建设的补助</t>
  </si>
  <si>
    <t>对村民委员会和村党支部的补助</t>
  </si>
  <si>
    <t>农村综合改革示范试点补助</t>
  </si>
  <si>
    <t>其他农村综合改革支出</t>
  </si>
  <si>
    <t>普惠金融发展支出</t>
  </si>
  <si>
    <t>农业保险保费补贴</t>
  </si>
  <si>
    <t>创业担保贷款贴息及奖补</t>
  </si>
  <si>
    <t>其他农林水支出</t>
  </si>
  <si>
    <t>公路水路运输</t>
  </si>
  <si>
    <t>公路养护</t>
  </si>
  <si>
    <t>其他交通运输支出</t>
  </si>
  <si>
    <t>公共交通运营补助</t>
  </si>
  <si>
    <t>制造业</t>
  </si>
  <si>
    <t>医药制造业</t>
  </si>
  <si>
    <t>通信设备、计算机及其他电子设备制造业</t>
  </si>
  <si>
    <t>国有资产监管</t>
  </si>
  <si>
    <t>自然资源事务</t>
  </si>
  <si>
    <t>自然资源利用与保护</t>
  </si>
  <si>
    <t>自然资源调查与确权登记</t>
  </si>
  <si>
    <t>海域与海岛管理</t>
  </si>
  <si>
    <t>22101</t>
  </si>
  <si>
    <t>保障性安居工程支出</t>
  </si>
  <si>
    <t>棚户区改造</t>
  </si>
  <si>
    <t>农村危房改造</t>
  </si>
  <si>
    <t>配租型住房保障</t>
  </si>
  <si>
    <t>其他保障性安居工程支出</t>
  </si>
  <si>
    <t>住房改革支出</t>
  </si>
  <si>
    <t>住房公积金</t>
  </si>
  <si>
    <t>应急管理事务</t>
  </si>
  <si>
    <t>安全监管</t>
  </si>
  <si>
    <t>应急管理</t>
  </si>
  <si>
    <t>消防事务</t>
  </si>
  <si>
    <t>消防应急救援</t>
  </si>
  <si>
    <t>其他消防事务支出</t>
  </si>
  <si>
    <t>地震事务</t>
  </si>
  <si>
    <t>地震灾害预防</t>
  </si>
  <si>
    <t>自然灾害防治</t>
  </si>
  <si>
    <t>其他自然灾害防治支出</t>
  </si>
  <si>
    <t>自然灾害救灾及恢复重建支出</t>
  </si>
  <si>
    <t>自然灾害救灾补助</t>
  </si>
  <si>
    <t>其他自然灾害救灾及恢复重建支出</t>
  </si>
  <si>
    <t>其他灾害防治及应急管理支出</t>
  </si>
  <si>
    <t>其他自然灾害救灾及应急管理支出</t>
  </si>
  <si>
    <t>年初预留</t>
  </si>
  <si>
    <t>地方政府一般债务付息支出</t>
  </si>
  <si>
    <t>地方政府一般债券付息支出</t>
  </si>
  <si>
    <t>地方政府一般债务发行费用支出</t>
  </si>
  <si>
    <r>
      <rPr>
        <sz val="11"/>
        <rFont val="宋体"/>
        <charset val="134"/>
      </rPr>
      <t>合</t>
    </r>
    <r>
      <rPr>
        <sz val="11"/>
        <rFont val="宋体"/>
        <charset val="134"/>
      </rPr>
      <t xml:space="preserve"> 计</t>
    </r>
  </si>
  <si>
    <r>
      <rPr>
        <sz val="11"/>
        <rFont val="黑体"/>
        <charset val="134"/>
      </rPr>
      <t>附表</t>
    </r>
    <r>
      <rPr>
        <sz val="11"/>
        <rFont val="Times New Roman"/>
        <charset val="134"/>
      </rPr>
      <t>4</t>
    </r>
  </si>
  <si>
    <t>一般公共预算本级基本支出经济分类表</t>
  </si>
  <si>
    <r>
      <rPr>
        <sz val="11"/>
        <rFont val="方正书宋_GBK"/>
        <charset val="134"/>
      </rPr>
      <t>科目名称</t>
    </r>
  </si>
  <si>
    <t>501</t>
  </si>
  <si>
    <t>机关工资福利支出</t>
  </si>
  <si>
    <t>50101</t>
  </si>
  <si>
    <t>工资奖金津补贴</t>
  </si>
  <si>
    <t>50102</t>
  </si>
  <si>
    <t>社会保障缴费</t>
  </si>
  <si>
    <t>50103</t>
  </si>
  <si>
    <t>50199</t>
  </si>
  <si>
    <t>其他工资福利支出</t>
  </si>
  <si>
    <t>502</t>
  </si>
  <si>
    <t>机关商品和服务支出</t>
  </si>
  <si>
    <t>50201</t>
  </si>
  <si>
    <t>办公经费</t>
  </si>
  <si>
    <t>50202</t>
  </si>
  <si>
    <t>会议费</t>
  </si>
  <si>
    <t>50203</t>
  </si>
  <si>
    <t>培训费</t>
  </si>
  <si>
    <t>50204</t>
  </si>
  <si>
    <t>专用材料购置费</t>
  </si>
  <si>
    <t>50205</t>
  </si>
  <si>
    <t>委托业务费</t>
  </si>
  <si>
    <t>50206</t>
  </si>
  <si>
    <t>公务接待费</t>
  </si>
  <si>
    <t>50207</t>
  </si>
  <si>
    <t>因公出国（境）费用</t>
  </si>
  <si>
    <t>50208</t>
  </si>
  <si>
    <t>公务用车运行维护费</t>
  </si>
  <si>
    <t>50209</t>
  </si>
  <si>
    <t>维修(护)费</t>
  </si>
  <si>
    <t>50299</t>
  </si>
  <si>
    <t>其他商品和服务支出</t>
  </si>
  <si>
    <t>503</t>
  </si>
  <si>
    <t>机关资本性支出（一）</t>
  </si>
  <si>
    <t>50301</t>
  </si>
  <si>
    <t>房屋建筑物购建</t>
  </si>
  <si>
    <t>50302</t>
  </si>
  <si>
    <t>基础设施建设</t>
  </si>
  <si>
    <t>50303</t>
  </si>
  <si>
    <t>公务用车购置</t>
  </si>
  <si>
    <t>50305</t>
  </si>
  <si>
    <t>土地征迁补偿和安置支出</t>
  </si>
  <si>
    <t>50306</t>
  </si>
  <si>
    <t>设备购置</t>
  </si>
  <si>
    <t>50307</t>
  </si>
  <si>
    <t>大型修缮</t>
  </si>
  <si>
    <t>50399</t>
  </si>
  <si>
    <t>其他资本性支出</t>
  </si>
  <si>
    <t>505</t>
  </si>
  <si>
    <t>对事业单位经常性补助</t>
  </si>
  <si>
    <t>50501</t>
  </si>
  <si>
    <t>工资福利支出</t>
  </si>
  <si>
    <t>50502</t>
  </si>
  <si>
    <t>商品和服务支出</t>
  </si>
  <si>
    <t>50599</t>
  </si>
  <si>
    <t>其他对事业单位补助</t>
  </si>
  <si>
    <t>506</t>
  </si>
  <si>
    <t>对事业单位资本性补助</t>
  </si>
  <si>
    <t>50601</t>
  </si>
  <si>
    <t>资本性支出（一）</t>
  </si>
  <si>
    <t>50602</t>
  </si>
  <si>
    <t>资本性支出（二）</t>
  </si>
  <si>
    <t>507</t>
  </si>
  <si>
    <t>对企业补助</t>
  </si>
  <si>
    <t>50701</t>
  </si>
  <si>
    <t>费用补贴</t>
  </si>
  <si>
    <t>50702</t>
  </si>
  <si>
    <t>利息补贴</t>
  </si>
  <si>
    <t>50799</t>
  </si>
  <si>
    <t>其他对企业补助</t>
  </si>
  <si>
    <t>508</t>
  </si>
  <si>
    <t>对企业资本性补助</t>
  </si>
  <si>
    <t>50801</t>
  </si>
  <si>
    <t>对企业资本性支出（一）</t>
  </si>
  <si>
    <t>50802</t>
  </si>
  <si>
    <t>对企业资本性支出（二）</t>
  </si>
  <si>
    <t>对个人和家庭的补助</t>
  </si>
  <si>
    <t>社会福利和救助</t>
  </si>
  <si>
    <t>助学金</t>
  </si>
  <si>
    <t>个人农业生产补贴</t>
  </si>
  <si>
    <t>离退休费</t>
  </si>
  <si>
    <t>其他对个人和家庭补助</t>
  </si>
  <si>
    <t>510</t>
  </si>
  <si>
    <t>对社会保障基金补助</t>
  </si>
  <si>
    <t>51002</t>
  </si>
  <si>
    <t>对社会保险基金补助</t>
  </si>
  <si>
    <t>51003</t>
  </si>
  <si>
    <t>补充全国社会保障基金</t>
  </si>
  <si>
    <t>511</t>
  </si>
  <si>
    <t>债务利息及费用支出</t>
  </si>
  <si>
    <t>51101</t>
  </si>
  <si>
    <t>国内债务付息</t>
  </si>
  <si>
    <t>51102</t>
  </si>
  <si>
    <t>国外债务付息</t>
  </si>
  <si>
    <t>51103</t>
  </si>
  <si>
    <t>国内债务发行费用</t>
  </si>
  <si>
    <t>51104</t>
  </si>
  <si>
    <t>国外债务发行费用</t>
  </si>
  <si>
    <t>512</t>
  </si>
  <si>
    <t>债务还本支出</t>
  </si>
  <si>
    <t>51201</t>
  </si>
  <si>
    <t>国内债务还本</t>
  </si>
  <si>
    <t>51202</t>
  </si>
  <si>
    <t>国外债务还本</t>
  </si>
  <si>
    <t>513</t>
  </si>
  <si>
    <t>转移性支出</t>
  </si>
  <si>
    <t>51301</t>
  </si>
  <si>
    <t>上下级政府间转移性支出</t>
  </si>
  <si>
    <t>51302</t>
  </si>
  <si>
    <t>援助其他地区支出</t>
  </si>
  <si>
    <t>51303</t>
  </si>
  <si>
    <t>债务转贷</t>
  </si>
  <si>
    <t>51304</t>
  </si>
  <si>
    <t>调出资金</t>
  </si>
  <si>
    <t>514</t>
  </si>
  <si>
    <t>预备费及预留</t>
  </si>
  <si>
    <t>51401</t>
  </si>
  <si>
    <t>51402</t>
  </si>
  <si>
    <t>预留</t>
  </si>
  <si>
    <t>599</t>
  </si>
  <si>
    <t>59906</t>
  </si>
  <si>
    <t>赠与</t>
  </si>
  <si>
    <t>59907</t>
  </si>
  <si>
    <t>国家赔偿费用支出</t>
  </si>
  <si>
    <t>59908</t>
  </si>
  <si>
    <t>对民间非营利组织和群众性自治组织补贴</t>
  </si>
  <si>
    <t>59999</t>
  </si>
  <si>
    <t>合计</t>
  </si>
  <si>
    <r>
      <rPr>
        <sz val="11"/>
        <rFont val="黑体"/>
        <charset val="134"/>
      </rPr>
      <t>附表</t>
    </r>
    <r>
      <rPr>
        <sz val="11"/>
        <rFont val="Times New Roman"/>
        <charset val="134"/>
      </rPr>
      <t>5</t>
    </r>
  </si>
  <si>
    <t>一般公共预算税收返还、一般性转移支付分地区安排情况表</t>
  </si>
  <si>
    <r>
      <rPr>
        <sz val="10"/>
        <rFont val="方正仿宋_GBK"/>
        <charset val="134"/>
      </rPr>
      <t>单位：万元</t>
    </r>
  </si>
  <si>
    <t>地区名称</t>
  </si>
  <si>
    <r>
      <rPr>
        <sz val="11"/>
        <rFont val="方正书宋_GBK"/>
        <charset val="134"/>
      </rPr>
      <t>税收返还</t>
    </r>
  </si>
  <si>
    <r>
      <rPr>
        <sz val="11"/>
        <rFont val="方正书宋_GBK"/>
        <charset val="134"/>
      </rPr>
      <t>一般性转移支付</t>
    </r>
  </si>
  <si>
    <r>
      <rPr>
        <sz val="9"/>
        <rFont val="方正书宋_GBK"/>
        <charset val="134"/>
      </rPr>
      <t>科目编码</t>
    </r>
  </si>
  <si>
    <r>
      <rPr>
        <sz val="9"/>
        <rFont val="方正书宋_GBK"/>
        <charset val="134"/>
      </rPr>
      <t>科目（单位）名称</t>
    </r>
  </si>
  <si>
    <r>
      <rPr>
        <sz val="9"/>
        <rFont val="方正书宋_GBK"/>
        <charset val="134"/>
      </rPr>
      <t>合计</t>
    </r>
  </si>
  <si>
    <t>小计</t>
  </si>
  <si>
    <t>中央</t>
  </si>
  <si>
    <t>省级</t>
  </si>
  <si>
    <t>秦皇岛北戴河新区</t>
  </si>
  <si>
    <r>
      <rPr>
        <sz val="9"/>
        <rFont val="方正仿宋_GBK"/>
        <charset val="134"/>
      </rPr>
      <t>一般公共服务支出类合计</t>
    </r>
  </si>
  <si>
    <r>
      <rPr>
        <sz val="11"/>
        <rFont val="方正仿宋_GBK"/>
        <charset val="134"/>
      </rPr>
      <t>合计</t>
    </r>
  </si>
  <si>
    <t>注：无相关资金，空表列示。</t>
  </si>
  <si>
    <t>23203</t>
  </si>
  <si>
    <r>
      <rPr>
        <sz val="9"/>
        <rFont val="宋体"/>
        <charset val="134"/>
      </rPr>
      <t xml:space="preserve"> 地方政府一般债务付息支出款合计</t>
    </r>
  </si>
  <si>
    <r>
      <rPr>
        <sz val="11"/>
        <rFont val="黑体"/>
        <charset val="134"/>
      </rPr>
      <t>附表</t>
    </r>
    <r>
      <rPr>
        <sz val="11"/>
        <rFont val="Times New Roman"/>
        <charset val="134"/>
      </rPr>
      <t>6</t>
    </r>
  </si>
  <si>
    <t>一般性转移支付分项目安排情况表</t>
  </si>
  <si>
    <t>项目名称</t>
  </si>
  <si>
    <t>北戴河新区</t>
  </si>
  <si>
    <r>
      <rPr>
        <sz val="11"/>
        <color rgb="FF000000"/>
        <rFont val="黑体"/>
        <charset val="134"/>
      </rPr>
      <t>附表</t>
    </r>
    <r>
      <rPr>
        <sz val="11"/>
        <color rgb="FF000000"/>
        <rFont val="Times New Roman"/>
        <charset val="134"/>
      </rPr>
      <t>7</t>
    </r>
  </si>
  <si>
    <t>一般公共预算专项转移支付分地区安排情况表</t>
  </si>
  <si>
    <t>地区</t>
  </si>
  <si>
    <r>
      <rPr>
        <sz val="11"/>
        <color rgb="FF000000"/>
        <rFont val="黑体"/>
        <charset val="134"/>
      </rPr>
      <t>附表</t>
    </r>
    <r>
      <rPr>
        <sz val="11"/>
        <color rgb="FF000000"/>
        <rFont val="Times New Roman"/>
        <charset val="134"/>
      </rPr>
      <t>8</t>
    </r>
  </si>
  <si>
    <t>一般公共预算专项转移支付分项目安排情况表</t>
  </si>
  <si>
    <t>附表9</t>
  </si>
  <si>
    <t>政府性基金预算收入表</t>
  </si>
  <si>
    <t xml:space="preserve"> （一）新型墙体材料专项基金收入</t>
  </si>
  <si>
    <t xml:space="preserve"> （二）国有土地收益基金收入</t>
  </si>
  <si>
    <t xml:space="preserve"> （三）农业土地开发资金收入</t>
  </si>
  <si>
    <t xml:space="preserve"> （四）国有土地使用权出让收入</t>
  </si>
  <si>
    <t xml:space="preserve"> （五）城市基础设施配套费收入</t>
  </si>
  <si>
    <t xml:space="preserve">  (六）污水处理费收入</t>
  </si>
  <si>
    <t>二、转移性收入</t>
  </si>
  <si>
    <t xml:space="preserve"> （一）政府性基金转移支付收入</t>
  </si>
  <si>
    <t xml:space="preserve"> （二）调入资金</t>
  </si>
  <si>
    <t>三、债务转贷收入</t>
  </si>
  <si>
    <t>附表10</t>
  </si>
  <si>
    <t>政府性基金预算支出表</t>
  </si>
  <si>
    <t>一、城乡社区支出</t>
  </si>
  <si>
    <t>二、农林水支出</t>
  </si>
  <si>
    <t>三、其他支出</t>
  </si>
  <si>
    <t>三、债务付息支出</t>
  </si>
  <si>
    <t>四、债务发行费用支出</t>
  </si>
  <si>
    <t>二、债务还本支出</t>
  </si>
  <si>
    <t>三、调出资金</t>
  </si>
  <si>
    <r>
      <rPr>
        <sz val="11"/>
        <color rgb="FF000000"/>
        <rFont val="黑体"/>
        <charset val="134"/>
      </rPr>
      <t>附表</t>
    </r>
    <r>
      <rPr>
        <sz val="11"/>
        <color rgb="FF000000"/>
        <rFont val="Times New Roman"/>
        <charset val="134"/>
      </rPr>
      <t>11</t>
    </r>
  </si>
  <si>
    <t>政府性基金预算本级支出表</t>
  </si>
  <si>
    <t>科目（单位）名称</t>
  </si>
  <si>
    <t>一般公共服务支出类合计</t>
  </si>
  <si>
    <t>国有土地使用权出让收入安排的支出</t>
  </si>
  <si>
    <t>征地和拆迁补偿支出</t>
  </si>
  <si>
    <t>土地开发支出</t>
  </si>
  <si>
    <t>城市建设支出</t>
  </si>
  <si>
    <t>农村基础设施建设支出</t>
  </si>
  <si>
    <t>补助被征地农民支出</t>
  </si>
  <si>
    <t>土地出让业务支出</t>
  </si>
  <si>
    <t>棚户区改造支出</t>
  </si>
  <si>
    <t>农业生产发展支出</t>
  </si>
  <si>
    <t>农村社会事业支出</t>
  </si>
  <si>
    <t>农业农村生态环境支出</t>
  </si>
  <si>
    <t>城市基础设施配套费安排的支出</t>
  </si>
  <si>
    <t>城市公共设施</t>
  </si>
  <si>
    <t>大中型水库移民后期扶持基金支出</t>
  </si>
  <si>
    <t>移民补助</t>
  </si>
  <si>
    <t>基础设施建设和经济发展</t>
  </si>
  <si>
    <t>21373</t>
  </si>
  <si>
    <t>小型水库移民扶助基金安排的支出</t>
  </si>
  <si>
    <t>2137301</t>
  </si>
  <si>
    <t>其他政府性基金及对应专项债务收入安排的支出</t>
  </si>
  <si>
    <t>2290402</t>
  </si>
  <si>
    <t>其他地方自行试点项目收益专项债券收入安排的支出</t>
  </si>
  <si>
    <t>彩票公益金安排的支出</t>
  </si>
  <si>
    <t>用于社会福利的彩票公益金支出</t>
  </si>
  <si>
    <t>用于残疾人事业的彩票公益金支出</t>
  </si>
  <si>
    <t>地方政府专项债务付息支出</t>
  </si>
  <si>
    <t>国有土地使用权出让金债务付息支出</t>
  </si>
  <si>
    <t>土地储备专项债券付息支出</t>
  </si>
  <si>
    <t>棚户区改造专项债券付息支出</t>
  </si>
  <si>
    <t>其他地方自行试点项目收益专项债券付息支出</t>
  </si>
  <si>
    <t>其他政府性基金债务付息支出</t>
  </si>
  <si>
    <t>地方政府专项债务发行费用支出</t>
  </si>
  <si>
    <t>国有土地使用权出让金债务发行费用支出</t>
  </si>
  <si>
    <t>土地储备专项债券发行费用支出</t>
  </si>
  <si>
    <t>棚户区改造专项债券发行费用支出</t>
  </si>
  <si>
    <t>其他地方自行试点项目收益专项债券发行费用支出</t>
  </si>
  <si>
    <t>2330499</t>
  </si>
  <si>
    <t>其他政府性基金债务发行费用支出</t>
  </si>
  <si>
    <r>
      <rPr>
        <sz val="11"/>
        <color rgb="FF000000"/>
        <rFont val="黑体"/>
        <charset val="134"/>
      </rPr>
      <t>附表</t>
    </r>
    <r>
      <rPr>
        <sz val="11"/>
        <color rgb="FF000000"/>
        <rFont val="Times New Roman"/>
        <charset val="134"/>
      </rPr>
      <t>12</t>
    </r>
  </si>
  <si>
    <t>政府性基金预算专项转移支付分项目安排情况表</t>
  </si>
  <si>
    <t>附表13</t>
  </si>
  <si>
    <t>政府性基金预算专项转移支付分地区安排情况表</t>
  </si>
  <si>
    <r>
      <rPr>
        <sz val="11"/>
        <color rgb="FF000000"/>
        <rFont val="黑体"/>
        <charset val="134"/>
      </rPr>
      <t>附表</t>
    </r>
    <r>
      <rPr>
        <sz val="11"/>
        <color rgb="FF000000"/>
        <rFont val="Times New Roman"/>
        <charset val="134"/>
      </rPr>
      <t>14</t>
    </r>
  </si>
  <si>
    <t>国有资本经营预算收入表</t>
  </si>
  <si>
    <t>0.00</t>
  </si>
  <si>
    <t>说明：由于新区目前没有国有资本经营收入，暂不涉及国有资本经营预算</t>
  </si>
  <si>
    <r>
      <rPr>
        <sz val="11"/>
        <color rgb="FF000000"/>
        <rFont val="黑体"/>
        <charset val="134"/>
      </rPr>
      <t>附表</t>
    </r>
    <r>
      <rPr>
        <sz val="11"/>
        <color rgb="FF000000"/>
        <rFont val="Times New Roman"/>
        <charset val="134"/>
      </rPr>
      <t>15</t>
    </r>
  </si>
  <si>
    <t>国有资本经营预算支出表</t>
  </si>
  <si>
    <t>二、对下转移支付</t>
  </si>
  <si>
    <r>
      <rPr>
        <sz val="11"/>
        <color rgb="FF000000"/>
        <rFont val="黑体"/>
        <charset val="134"/>
      </rPr>
      <t>附表</t>
    </r>
    <r>
      <rPr>
        <sz val="11"/>
        <color rgb="FF000000"/>
        <rFont val="Times New Roman"/>
        <charset val="134"/>
      </rPr>
      <t>16</t>
    </r>
  </si>
  <si>
    <t>国有资本经营预算本级支出表</t>
  </si>
  <si>
    <t>223</t>
  </si>
  <si>
    <r>
      <rPr>
        <sz val="11"/>
        <rFont val="方正仿宋_GBK"/>
        <charset val="134"/>
      </rPr>
      <t>国有资本经营预算支出</t>
    </r>
  </si>
  <si>
    <r>
      <rPr>
        <sz val="11"/>
        <color rgb="FF000000"/>
        <rFont val="黑体"/>
        <charset val="134"/>
      </rPr>
      <t>附表</t>
    </r>
    <r>
      <rPr>
        <sz val="11"/>
        <color rgb="FF000000"/>
        <rFont val="Times New Roman"/>
        <charset val="134"/>
      </rPr>
      <t>17</t>
    </r>
  </si>
  <si>
    <t>国有资本经营预算专项转移支付分项目安排情况表</t>
  </si>
  <si>
    <t>附表18</t>
  </si>
  <si>
    <t>国有资本经营预算专项转移支付分地区安排情况表</t>
  </si>
  <si>
    <r>
      <rPr>
        <sz val="11"/>
        <color rgb="FF000000"/>
        <rFont val="黑体"/>
        <charset val="134"/>
      </rPr>
      <t>附表</t>
    </r>
    <r>
      <rPr>
        <sz val="11"/>
        <color rgb="FF000000"/>
        <rFont val="Times New Roman"/>
        <charset val="134"/>
      </rPr>
      <t>19</t>
    </r>
  </si>
  <si>
    <t>社会保险基金预算收入表</t>
  </si>
  <si>
    <t>社会保险基金收入</t>
  </si>
  <si>
    <t xml:space="preserve"> 10210</t>
  </si>
  <si>
    <t xml:space="preserve">  城乡居民基本养老保险基金收入</t>
  </si>
  <si>
    <t xml:space="preserve">  1021001</t>
  </si>
  <si>
    <t xml:space="preserve">    城乡居民基本养老保险基金缴费收入</t>
  </si>
  <si>
    <t xml:space="preserve">  1021002</t>
  </si>
  <si>
    <t xml:space="preserve">    城乡居民基本养老保险基金财政补贴收入</t>
  </si>
  <si>
    <t xml:space="preserve">  1021003</t>
  </si>
  <si>
    <t xml:space="preserve">    城乡居民基本养老保险基金利息收入</t>
  </si>
  <si>
    <t xml:space="preserve">  1021004</t>
  </si>
  <si>
    <t xml:space="preserve">    城乡居民基本养老保险基金委托投资收益</t>
  </si>
  <si>
    <t xml:space="preserve">  1021005</t>
  </si>
  <si>
    <t xml:space="preserve">    城乡居民基本养老保险基金集体补助收入</t>
  </si>
  <si>
    <t xml:space="preserve">  1021099</t>
  </si>
  <si>
    <t xml:space="preserve">    其他城乡居民基本养老保险基金收入</t>
  </si>
  <si>
    <t xml:space="preserve"> 10211</t>
  </si>
  <si>
    <t xml:space="preserve">  机关事业单位基本养老保险基金收入</t>
  </si>
  <si>
    <t xml:space="preserve">  1021101</t>
  </si>
  <si>
    <t xml:space="preserve">    机关事业单位基本养老保险费收入</t>
  </si>
  <si>
    <t xml:space="preserve">  1021102</t>
  </si>
  <si>
    <t xml:space="preserve">    机关事业单位基本养老保险基金财政补助收入</t>
  </si>
  <si>
    <t xml:space="preserve">  1021103</t>
  </si>
  <si>
    <t xml:space="preserve">    机关事业单位基本养老保险基金利息收入</t>
  </si>
  <si>
    <t xml:space="preserve">  1021104</t>
  </si>
  <si>
    <t xml:space="preserve">    机关事业单位基本养老保险基金委托投资收益</t>
  </si>
  <si>
    <t xml:space="preserve">  1021199</t>
  </si>
  <si>
    <t xml:space="preserve">    其他机关事业单位基本养老保险基金收入</t>
  </si>
  <si>
    <t>110</t>
  </si>
  <si>
    <t>转移性收入</t>
  </si>
  <si>
    <t xml:space="preserve"> 11008</t>
  </si>
  <si>
    <t xml:space="preserve">  上年结余收入</t>
  </si>
  <si>
    <t xml:space="preserve">  1100803</t>
  </si>
  <si>
    <t xml:space="preserve">    社会保险基金预算上年结余收入</t>
  </si>
  <si>
    <t>附表20</t>
  </si>
  <si>
    <t>社会保险基金预算支出表</t>
  </si>
  <si>
    <t>社会保险基金支出</t>
  </si>
  <si>
    <t xml:space="preserve"> 20910</t>
  </si>
  <si>
    <t xml:space="preserve">  城乡居民基本养老保险基金支出</t>
  </si>
  <si>
    <t xml:space="preserve">  2091001</t>
  </si>
  <si>
    <t xml:space="preserve">    基础养老金支出</t>
  </si>
  <si>
    <t xml:space="preserve">  2091002</t>
  </si>
  <si>
    <t xml:space="preserve">    个人账户养老金支出</t>
  </si>
  <si>
    <t xml:space="preserve">  2091003</t>
  </si>
  <si>
    <t xml:space="preserve">    丧葬抚恤补助支出</t>
  </si>
  <si>
    <t xml:space="preserve">  2091099</t>
  </si>
  <si>
    <t xml:space="preserve">    其他城乡居民基本养老保险基金支出</t>
  </si>
  <si>
    <t xml:space="preserve"> 20911</t>
  </si>
  <si>
    <t xml:space="preserve">  机关事业单位基本养老保险基金支出</t>
  </si>
  <si>
    <t xml:space="preserve">  2091101</t>
  </si>
  <si>
    <t xml:space="preserve">    基本养老金支出</t>
  </si>
  <si>
    <t xml:space="preserve">  2091102</t>
  </si>
  <si>
    <t xml:space="preserve">  2091199</t>
  </si>
  <si>
    <t xml:space="preserve">    其他机关事业单位基本养老保险基金支出</t>
  </si>
  <si>
    <t>230</t>
  </si>
  <si>
    <t xml:space="preserve"> 23009</t>
  </si>
  <si>
    <t xml:space="preserve">  年终结余</t>
  </si>
  <si>
    <t xml:space="preserve">  2030903</t>
  </si>
  <si>
    <t xml:space="preserve">    社会保险基金预算年终结余</t>
  </si>
  <si>
    <t>附表21</t>
  </si>
  <si>
    <t>2025年地方政府债务限额及余额预算情况表</t>
  </si>
  <si>
    <t>单位：亿元</t>
  </si>
  <si>
    <t>地   区</t>
  </si>
  <si>
    <t>2025年债务限额</t>
  </si>
  <si>
    <t>2025年债务余额执行数</t>
  </si>
  <si>
    <t>一般债务</t>
  </si>
  <si>
    <t>专项债务</t>
  </si>
  <si>
    <t>公  式</t>
  </si>
  <si>
    <t>A=B+C</t>
  </si>
  <si>
    <t>B</t>
  </si>
  <si>
    <t>C</t>
  </si>
  <si>
    <t>D=E+F</t>
  </si>
  <si>
    <t>E</t>
  </si>
  <si>
    <t>F</t>
  </si>
  <si>
    <t>注：1.本表反映上一年度本地区、本级及分地区地方政府债务限额及余额预计执行数。</t>
  </si>
  <si>
    <t>2.本表由县级以上地方各级财政部门在同级人民代表大会批准预算后二十日内公开。</t>
  </si>
  <si>
    <t>附表22</t>
  </si>
  <si>
    <t>2024年和2025年地方政府一般债务余额情况表</t>
  </si>
  <si>
    <t>项    目</t>
  </si>
  <si>
    <t>执行数</t>
  </si>
  <si>
    <t>一、2024年末地方政府一般债务余额</t>
  </si>
  <si>
    <t>二、2025年末地方政府一般债务限额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</si>
  <si>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</si>
  <si>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</si>
  <si>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</si>
  <si>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</si>
  <si>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t>
  </si>
  <si>
    <t>六、2026年地方财政赤字</t>
  </si>
  <si>
    <t>七、2026年地方政府一般债务余额限额</t>
  </si>
  <si>
    <t>附表23</t>
  </si>
  <si>
    <t>2024年和2025年地方政府专项债务余额情况表</t>
  </si>
  <si>
    <t>一、2024年末地方政府专项债务余额</t>
  </si>
  <si>
    <t>二、2025年末地方政府专项债务限额</t>
  </si>
  <si>
    <t>三、2025年地方政府专项债务发行额</t>
  </si>
  <si>
    <t>四、2025年地方政府专项债务还本额</t>
  </si>
  <si>
    <t>五、2025年末地方政府专项债务余额</t>
  </si>
  <si>
    <t>六、2026年地方政府专项债务新增限额</t>
  </si>
  <si>
    <t>七、2026年末地方政府专项债务余额限额</t>
  </si>
  <si>
    <t>附表24</t>
  </si>
  <si>
    <t>秦皇岛北戴河新区地方政府债券发行及还本付息情况表</t>
  </si>
  <si>
    <t>公式</t>
  </si>
  <si>
    <t>本地区</t>
  </si>
  <si>
    <t>本级</t>
  </si>
  <si>
    <t>一、2025年发行执行数</t>
  </si>
  <si>
    <t>A=B+D</t>
  </si>
  <si>
    <t>（一）一般债券</t>
  </si>
  <si>
    <t xml:space="preserve">   其中：再融资债券</t>
  </si>
  <si>
    <t>（二）专项债券</t>
  </si>
  <si>
    <t>D</t>
  </si>
  <si>
    <t>二、2025年还本执行数</t>
  </si>
  <si>
    <t>F=G+H</t>
  </si>
  <si>
    <t>G</t>
  </si>
  <si>
    <t>H</t>
  </si>
  <si>
    <t>三、2025年付息执行数</t>
  </si>
  <si>
    <t>I=J+K</t>
  </si>
  <si>
    <t>J</t>
  </si>
  <si>
    <t>K</t>
  </si>
  <si>
    <t>四、2026年还本预算数</t>
  </si>
  <si>
    <t>L=M+O</t>
  </si>
  <si>
    <t>M</t>
  </si>
  <si>
    <t xml:space="preserve">   其中：再融资</t>
  </si>
  <si>
    <t xml:space="preserve">      财政预算安排</t>
  </si>
  <si>
    <t>N</t>
  </si>
  <si>
    <t>O</t>
  </si>
  <si>
    <t>P</t>
  </si>
  <si>
    <t>五、2026年付息预算数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</si>
  <si>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</si>
  <si>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</si>
  <si>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</si>
  <si>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</si>
  <si>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</si>
  <si>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 xml:space="preserve"> </t>
  </si>
  <si>
    <t>附表25</t>
  </si>
  <si>
    <t>2025年地方政府债务限额提前下达情况表</t>
  </si>
  <si>
    <t>下级</t>
  </si>
  <si>
    <t>一：2025年地方政府债务限额</t>
  </si>
  <si>
    <t>其中： 一般债务限额</t>
  </si>
  <si>
    <t xml:space="preserve">    专项债务限额</t>
  </si>
  <si>
    <t>二：提前下达的2026年地方政府债务新增限额</t>
  </si>
  <si>
    <t>注：本表反映本地区及本级年初预算中列示的地方政府债务限额情况，由县级以上地方各级财政部门在同级人大常委会批准年度预算后二十日内公开。</t>
  </si>
  <si>
    <t>附表26</t>
  </si>
  <si>
    <t>2026年使用新增地方政府债务资金安排表</t>
  </si>
  <si>
    <t>序号</t>
  </si>
  <si>
    <t>项目主管部门</t>
  </si>
  <si>
    <t>债券性质</t>
  </si>
  <si>
    <t>债券规模</t>
  </si>
  <si>
    <t>附表27</t>
  </si>
  <si>
    <t>2026年地方政府再融资债券分月发行安排表</t>
  </si>
  <si>
    <t>时间</t>
  </si>
  <si>
    <t>再融资债券分月发行规模</t>
  </si>
  <si>
    <t>1月</t>
  </si>
  <si>
    <t>2月</t>
  </si>
  <si>
    <t>3月</t>
  </si>
  <si>
    <t>4月</t>
  </si>
  <si>
    <t>5月</t>
  </si>
  <si>
    <t>6月</t>
  </si>
  <si>
    <t>7月</t>
  </si>
  <si>
    <t>8月</t>
  </si>
  <si>
    <t>9月</t>
  </si>
  <si>
    <t>10月</t>
  </si>
  <si>
    <t>11月</t>
  </si>
  <si>
    <t>12月</t>
  </si>
  <si>
    <t>13月</t>
  </si>
  <si>
    <t>14月</t>
  </si>
</sst>
</file>

<file path=xl/styles.xml><?xml version="1.0" encoding="utf-8"?>
<styleSheet xmlns="http://schemas.openxmlformats.org/spreadsheetml/2006/main">
  <numFmts count="11">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
    <numFmt numFmtId="177" formatCode="0_);[Red]\(0\)"/>
    <numFmt numFmtId="178" formatCode="0_ "/>
    <numFmt numFmtId="179" formatCode="0;_렀"/>
    <numFmt numFmtId="180" formatCode="0.00_ "/>
    <numFmt numFmtId="181" formatCode="0.00_);[Red]\(0.00\)"/>
    <numFmt numFmtId="182" formatCode="0.0_ "/>
  </numFmts>
  <fonts count="76">
    <font>
      <sz val="11"/>
      <color theme="1"/>
      <name val="宋体"/>
      <charset val="134"/>
      <scheme val="minor"/>
    </font>
    <font>
      <sz val="12"/>
      <name val="Times New Roman"/>
      <charset val="134"/>
    </font>
    <font>
      <sz val="11"/>
      <name val="黑体"/>
      <charset val="134"/>
    </font>
    <font>
      <sz val="14"/>
      <name val="Times New Roman"/>
      <charset val="134"/>
    </font>
    <font>
      <sz val="18"/>
      <color theme="1"/>
      <name val="方正小标宋简体"/>
      <charset val="134"/>
    </font>
    <font>
      <sz val="11"/>
      <name val="宋体"/>
      <charset val="134"/>
      <scheme val="minor"/>
    </font>
    <font>
      <sz val="11"/>
      <color rgb="FFFF0000"/>
      <name val="宋体"/>
      <charset val="134"/>
      <scheme val="minor"/>
    </font>
    <font>
      <sz val="12"/>
      <color rgb="FFFF0000"/>
      <name val="Times New Roman"/>
      <charset val="134"/>
    </font>
    <font>
      <b/>
      <sz val="12"/>
      <name val="Times New Roman"/>
      <charset val="134"/>
    </font>
    <font>
      <b/>
      <sz val="11"/>
      <name val="Times New Roman"/>
      <charset val="134"/>
    </font>
    <font>
      <sz val="11"/>
      <name val="Times New Roman"/>
      <charset val="134"/>
    </font>
    <font>
      <b/>
      <sz val="15"/>
      <color theme="1"/>
      <name val="宋体"/>
      <charset val="134"/>
    </font>
    <font>
      <sz val="9"/>
      <color theme="1"/>
      <name val="宋体"/>
      <charset val="134"/>
    </font>
    <font>
      <b/>
      <sz val="11"/>
      <color theme="1"/>
      <name val="宋体"/>
      <charset val="134"/>
    </font>
    <font>
      <sz val="11"/>
      <color theme="1"/>
      <name val="宋体"/>
      <charset val="134"/>
    </font>
    <font>
      <sz val="22"/>
      <color theme="1"/>
      <name val="宋体"/>
      <charset val="134"/>
    </font>
    <font>
      <sz val="11"/>
      <color rgb="FF000000"/>
      <name val="宋体"/>
      <charset val="134"/>
    </font>
    <font>
      <sz val="11"/>
      <name val="宋体"/>
      <charset val="134"/>
    </font>
    <font>
      <sz val="9"/>
      <name val="Times New Roman"/>
      <charset val="134"/>
    </font>
    <font>
      <sz val="18"/>
      <name val="方正小标宋_GBK"/>
      <charset val="134"/>
    </font>
    <font>
      <sz val="18"/>
      <name val="Times New Roman"/>
      <charset val="134"/>
    </font>
    <font>
      <b/>
      <sz val="12"/>
      <color theme="1"/>
      <name val="宋体"/>
      <charset val="134"/>
      <scheme val="minor"/>
    </font>
    <font>
      <sz val="12"/>
      <color theme="1"/>
      <name val="宋体"/>
      <charset val="134"/>
      <scheme val="minor"/>
    </font>
    <font>
      <b/>
      <sz val="11"/>
      <name val="宋体"/>
      <charset val="134"/>
    </font>
    <font>
      <sz val="12"/>
      <name val="宋体"/>
      <charset val="134"/>
      <scheme val="minor"/>
    </font>
    <font>
      <b/>
      <sz val="9"/>
      <name val="Times New Roman"/>
      <charset val="134"/>
    </font>
    <font>
      <sz val="10"/>
      <name val="Times New Roman"/>
      <charset val="134"/>
    </font>
    <font>
      <b/>
      <sz val="11"/>
      <name val="方正书宋_GBK"/>
      <charset val="134"/>
    </font>
    <font>
      <sz val="11"/>
      <name val="方正仿宋_GBK"/>
      <charset val="134"/>
    </font>
    <font>
      <sz val="12"/>
      <name val="宋体"/>
      <charset val="134"/>
    </font>
    <font>
      <b/>
      <sz val="11"/>
      <name val="方正仿宋_GBK"/>
      <charset val="134"/>
    </font>
    <font>
      <sz val="12"/>
      <name val="仿宋_GB2312"/>
      <charset val="134"/>
    </font>
    <font>
      <sz val="10"/>
      <name val="宋体"/>
      <charset val="134"/>
    </font>
    <font>
      <sz val="11"/>
      <name val="方正书宋_GBK"/>
      <charset val="134"/>
    </font>
    <font>
      <b/>
      <sz val="10"/>
      <name val="宋体"/>
      <charset val="134"/>
    </font>
    <font>
      <b/>
      <sz val="12"/>
      <name val="宋体"/>
      <charset val="134"/>
    </font>
    <font>
      <sz val="12"/>
      <color rgb="FF000000"/>
      <name val="SimSun"/>
      <charset val="134"/>
    </font>
    <font>
      <sz val="10"/>
      <color rgb="FF000000"/>
      <name val="SimSun"/>
      <charset val="134"/>
    </font>
    <font>
      <b/>
      <sz val="12"/>
      <name val="宋体"/>
      <charset val="134"/>
      <scheme val="minor"/>
    </font>
    <font>
      <b/>
      <sz val="11"/>
      <name val="宋体"/>
      <charset val="134"/>
      <scheme val="minor"/>
    </font>
    <font>
      <b/>
      <sz val="18"/>
      <name val="方正小标宋_GBK"/>
      <charset val="134"/>
    </font>
    <font>
      <b/>
      <sz val="18"/>
      <name val="Times New Roman"/>
      <charset val="134"/>
    </font>
    <font>
      <sz val="9"/>
      <name val="宋体"/>
      <charset val="134"/>
    </font>
    <font>
      <b/>
      <sz val="9"/>
      <name val="宋体"/>
      <charset val="134"/>
    </font>
    <font>
      <b/>
      <sz val="12"/>
      <name val="方正仿宋_GBK"/>
      <charset val="134"/>
    </font>
    <font>
      <sz val="11"/>
      <color theme="1"/>
      <name val="宋体"/>
      <charset val="0"/>
      <scheme val="minor"/>
    </font>
    <font>
      <b/>
      <sz val="15"/>
      <color theme="3"/>
      <name val="宋体"/>
      <charset val="134"/>
      <scheme val="minor"/>
    </font>
    <font>
      <sz val="11"/>
      <color theme="0"/>
      <name val="宋体"/>
      <charset val="134"/>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0"/>
      <name val="Helv"/>
      <charset val="134"/>
    </font>
    <font>
      <sz val="11"/>
      <color rgb="FFFA7D00"/>
      <name val="宋体"/>
      <charset val="0"/>
      <scheme val="minor"/>
    </font>
    <font>
      <sz val="10"/>
      <name val="MS Sans Serif"/>
      <charset val="134"/>
    </font>
    <font>
      <sz val="11"/>
      <color indexed="20"/>
      <name val="宋体"/>
      <charset val="134"/>
    </font>
    <font>
      <sz val="12"/>
      <name val="Courier"/>
      <charset val="134"/>
    </font>
    <font>
      <sz val="7"/>
      <name val="Small Fonts"/>
      <charset val="134"/>
    </font>
    <font>
      <sz val="11"/>
      <color rgb="FF000000"/>
      <name val="黑体"/>
      <charset val="134"/>
    </font>
    <font>
      <sz val="11"/>
      <color rgb="FF000000"/>
      <name val="Times New Roman"/>
      <charset val="134"/>
    </font>
    <font>
      <sz val="10"/>
      <name val="方正仿宋_GBK"/>
      <charset val="134"/>
    </font>
    <font>
      <sz val="9"/>
      <name val="方正书宋_GBK"/>
      <charset val="134"/>
    </font>
    <font>
      <sz val="9"/>
      <name val="方正仿宋_GBK"/>
      <charset val="134"/>
    </font>
    <font>
      <sz val="12"/>
      <name val="方正仿宋_GBK"/>
      <charset val="134"/>
    </font>
  </fonts>
  <fills count="42">
    <fill>
      <patternFill patternType="none"/>
    </fill>
    <fill>
      <patternFill patternType="gray125"/>
    </fill>
    <fill>
      <patternFill patternType="solid">
        <fgColor theme="0"/>
        <bgColor indexed="64"/>
      </patternFill>
    </fill>
    <fill>
      <patternFill patternType="solid">
        <fgColor rgb="FF8CDDFA"/>
        <bgColor indexed="64"/>
      </patternFill>
    </fill>
    <fill>
      <patternFill patternType="solid">
        <fgColor rgb="FFFFFFFF"/>
        <bgColor indexed="64"/>
      </patternFill>
    </fill>
    <fill>
      <patternFill patternType="solid">
        <fgColor indexed="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39994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4"/>
        <bgColor indexed="64"/>
      </patternFill>
    </fill>
    <fill>
      <patternFill patternType="solid">
        <fgColor theme="8" tint="0.599994"/>
        <bgColor indexed="64"/>
      </patternFill>
    </fill>
    <fill>
      <patternFill patternType="solid">
        <fgColor theme="8" tint="0.799951"/>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tint="0.599994"/>
        <bgColor indexed="64"/>
      </patternFill>
    </fill>
    <fill>
      <patternFill patternType="solid">
        <fgColor indexed="4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thin">
        <color rgb="FF000000"/>
      </left>
      <right style="thin">
        <color rgb="FF000000"/>
      </right>
      <top style="thin">
        <color rgb="FF000000"/>
      </top>
      <bottom style="thin">
        <color rgb="FF000000"/>
      </bottom>
      <diagonal/>
    </border>
    <border>
      <left/>
      <right style="medium">
        <color auto="1"/>
      </right>
      <top/>
      <bottom style="medium">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106">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47" fillId="9" borderId="0" applyNumberFormat="0" applyBorder="0" applyAlignment="0" applyProtection="0">
      <alignment vertical="center"/>
    </xf>
    <xf numFmtId="0" fontId="42" fillId="0" borderId="0">
      <protection locked="0"/>
    </xf>
    <xf numFmtId="0" fontId="42" fillId="0" borderId="0">
      <protection locked="0"/>
    </xf>
    <xf numFmtId="0" fontId="45" fillId="14" borderId="0" applyNumberFormat="0" applyBorder="0" applyAlignment="0" applyProtection="0">
      <alignment vertical="center"/>
    </xf>
    <xf numFmtId="0" fontId="49" fillId="12" borderId="17" applyNumberFormat="0" applyAlignment="0" applyProtection="0">
      <alignment vertical="center"/>
    </xf>
    <xf numFmtId="41" fontId="0" fillId="0" borderId="0" applyFont="0" applyFill="0" applyBorder="0" applyAlignment="0" applyProtection="0">
      <alignment vertical="center"/>
    </xf>
    <xf numFmtId="0" fontId="42" fillId="0" borderId="0">
      <protection locked="0"/>
    </xf>
    <xf numFmtId="0" fontId="45" fillId="22" borderId="0" applyNumberFormat="0" applyBorder="0" applyAlignment="0" applyProtection="0">
      <alignment vertical="center"/>
    </xf>
    <xf numFmtId="0" fontId="60" fillId="28" borderId="0" applyNumberFormat="0" applyBorder="0" applyAlignment="0" applyProtection="0">
      <alignment vertical="center"/>
    </xf>
    <xf numFmtId="43" fontId="0" fillId="0" borderId="0" applyFont="0" applyFill="0" applyBorder="0" applyAlignment="0" applyProtection="0">
      <alignment vertical="center"/>
    </xf>
    <xf numFmtId="0" fontId="53" fillId="19" borderId="0" applyNumberFormat="0" applyBorder="0" applyAlignment="0" applyProtection="0">
      <alignment vertical="center"/>
    </xf>
    <xf numFmtId="0" fontId="61" fillId="0" borderId="0" applyNumberFormat="0" applyFill="0" applyBorder="0" applyAlignment="0" applyProtection="0">
      <alignment vertical="center"/>
    </xf>
    <xf numFmtId="9"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0" fillId="11" borderId="18" applyNumberFormat="0" applyFont="0" applyAlignment="0" applyProtection="0">
      <alignment vertical="center"/>
    </xf>
    <xf numFmtId="0" fontId="42" fillId="0" borderId="0">
      <protection locked="0"/>
    </xf>
    <xf numFmtId="0" fontId="53" fillId="32" borderId="0" applyNumberFormat="0" applyBorder="0" applyAlignment="0" applyProtection="0">
      <alignment vertical="center"/>
    </xf>
    <xf numFmtId="0" fontId="59"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64" fillId="0" borderId="0"/>
    <xf numFmtId="0" fontId="58" fillId="0" borderId="0" applyNumberFormat="0" applyFill="0" applyBorder="0" applyAlignment="0" applyProtection="0">
      <alignment vertical="center"/>
    </xf>
    <xf numFmtId="0" fontId="42" fillId="0" borderId="0">
      <protection locked="0"/>
    </xf>
    <xf numFmtId="0" fontId="47" fillId="33" borderId="0" applyNumberFormat="0" applyBorder="0" applyAlignment="0" applyProtection="0">
      <alignment vertical="center"/>
    </xf>
    <xf numFmtId="0" fontId="0" fillId="35" borderId="0" applyNumberFormat="0" applyBorder="0" applyAlignment="0" applyProtection="0">
      <alignment vertical="center"/>
    </xf>
    <xf numFmtId="0" fontId="62" fillId="0" borderId="0" applyNumberFormat="0" applyFill="0" applyBorder="0" applyAlignment="0" applyProtection="0">
      <alignment vertical="center"/>
    </xf>
    <xf numFmtId="0" fontId="42" fillId="0" borderId="0">
      <protection locked="0"/>
    </xf>
    <xf numFmtId="0" fontId="42" fillId="0" borderId="0">
      <protection locked="0"/>
    </xf>
    <xf numFmtId="0" fontId="46" fillId="0" borderId="16" applyNumberFormat="0" applyFill="0" applyAlignment="0" applyProtection="0">
      <alignment vertical="center"/>
    </xf>
    <xf numFmtId="0" fontId="54" fillId="0" borderId="16" applyNumberFormat="0" applyFill="0" applyAlignment="0" applyProtection="0">
      <alignment vertical="center"/>
    </xf>
    <xf numFmtId="0" fontId="53" fillId="36" borderId="0" applyNumberFormat="0" applyBorder="0" applyAlignment="0" applyProtection="0">
      <alignment vertical="center"/>
    </xf>
    <xf numFmtId="0" fontId="59" fillId="0" borderId="22" applyNumberFormat="0" applyFill="0" applyAlignment="0" applyProtection="0">
      <alignment vertical="center"/>
    </xf>
    <xf numFmtId="0" fontId="53" fillId="18" borderId="0" applyNumberFormat="0" applyBorder="0" applyAlignment="0" applyProtection="0">
      <alignment vertical="center"/>
    </xf>
    <xf numFmtId="0" fontId="51" fillId="10" borderId="20" applyNumberFormat="0" applyAlignment="0" applyProtection="0">
      <alignment vertical="center"/>
    </xf>
    <xf numFmtId="0" fontId="0" fillId="40" borderId="0" applyNumberFormat="0" applyBorder="0" applyAlignment="0" applyProtection="0">
      <alignment vertical="center"/>
    </xf>
    <xf numFmtId="0" fontId="48" fillId="10" borderId="17" applyNumberFormat="0" applyAlignment="0" applyProtection="0">
      <alignment vertical="center"/>
    </xf>
    <xf numFmtId="0" fontId="50" fillId="16" borderId="19" applyNumberFormat="0" applyAlignment="0" applyProtection="0">
      <alignment vertical="center"/>
    </xf>
    <xf numFmtId="0" fontId="45" fillId="8" borderId="0" applyNumberFormat="0" applyBorder="0" applyAlignment="0" applyProtection="0">
      <alignment vertical="center"/>
    </xf>
    <xf numFmtId="0" fontId="53" fillId="29" borderId="0" applyNumberFormat="0" applyBorder="0" applyAlignment="0" applyProtection="0">
      <alignment vertical="center"/>
    </xf>
    <xf numFmtId="0" fontId="65" fillId="0" borderId="23" applyNumberFormat="0" applyFill="0" applyAlignment="0" applyProtection="0">
      <alignment vertical="center"/>
    </xf>
    <xf numFmtId="0" fontId="52" fillId="0" borderId="21" applyNumberFormat="0" applyFill="0" applyAlignment="0" applyProtection="0">
      <alignment vertical="center"/>
    </xf>
    <xf numFmtId="0" fontId="0" fillId="34" borderId="0" applyNumberFormat="0" applyBorder="0" applyAlignment="0" applyProtection="0">
      <alignment vertical="center"/>
    </xf>
    <xf numFmtId="0" fontId="57" fillId="25" borderId="0" applyNumberFormat="0" applyBorder="0" applyAlignment="0" applyProtection="0">
      <alignment vertical="center"/>
    </xf>
    <xf numFmtId="0" fontId="56" fillId="21" borderId="0" applyNumberFormat="0" applyBorder="0" applyAlignment="0" applyProtection="0">
      <alignment vertical="center"/>
    </xf>
    <xf numFmtId="0" fontId="47" fillId="31" borderId="0" applyNumberFormat="0" applyBorder="0" applyAlignment="0" applyProtection="0">
      <alignment vertical="center"/>
    </xf>
    <xf numFmtId="0" fontId="45" fillId="17" borderId="0" applyNumberFormat="0" applyBorder="0" applyAlignment="0" applyProtection="0">
      <alignment vertical="center"/>
    </xf>
    <xf numFmtId="0" fontId="53" fillId="33" borderId="0" applyNumberFormat="0" applyBorder="0" applyAlignment="0" applyProtection="0">
      <alignment vertical="center"/>
    </xf>
    <xf numFmtId="0" fontId="45" fillId="15" borderId="0" applyNumberFormat="0" applyBorder="0" applyAlignment="0" applyProtection="0">
      <alignment vertical="center"/>
    </xf>
    <xf numFmtId="0" fontId="64" fillId="0" borderId="0"/>
    <xf numFmtId="0" fontId="45" fillId="6" borderId="0" applyNumberFormat="0" applyBorder="0" applyAlignment="0" applyProtection="0">
      <alignment vertical="center"/>
    </xf>
    <xf numFmtId="0" fontId="45" fillId="24" borderId="0" applyNumberFormat="0" applyBorder="0" applyAlignment="0" applyProtection="0">
      <alignment vertical="center"/>
    </xf>
    <xf numFmtId="0" fontId="45" fillId="7" borderId="0" applyNumberFormat="0" applyBorder="0" applyAlignment="0" applyProtection="0">
      <alignment vertical="center"/>
    </xf>
    <xf numFmtId="0" fontId="53" fillId="20" borderId="0" applyNumberFormat="0" applyBorder="0" applyAlignment="0" applyProtection="0">
      <alignment vertical="center"/>
    </xf>
    <xf numFmtId="0" fontId="53" fillId="23" borderId="0" applyNumberFormat="0" applyBorder="0" applyAlignment="0" applyProtection="0">
      <alignment vertical="center"/>
    </xf>
    <xf numFmtId="0" fontId="45" fillId="27" borderId="0" applyNumberFormat="0" applyBorder="0" applyAlignment="0" applyProtection="0">
      <alignment vertical="center"/>
    </xf>
    <xf numFmtId="0" fontId="45" fillId="39" borderId="0" applyNumberFormat="0" applyBorder="0" applyAlignment="0" applyProtection="0">
      <alignment vertical="center"/>
    </xf>
    <xf numFmtId="0" fontId="53" fillId="31" borderId="0" applyNumberFormat="0" applyBorder="0" applyAlignment="0" applyProtection="0">
      <alignment vertical="center"/>
    </xf>
    <xf numFmtId="0" fontId="45" fillId="13" borderId="0" applyNumberFormat="0" applyBorder="0" applyAlignment="0" applyProtection="0">
      <alignment vertical="center"/>
    </xf>
    <xf numFmtId="0" fontId="53" fillId="26" borderId="0" applyNumberFormat="0" applyBorder="0" applyAlignment="0" applyProtection="0">
      <alignment vertical="center"/>
    </xf>
    <xf numFmtId="0" fontId="53" fillId="38" borderId="0" applyNumberFormat="0" applyBorder="0" applyAlignment="0" applyProtection="0">
      <alignment vertical="center"/>
    </xf>
    <xf numFmtId="0" fontId="45" fillId="37" borderId="0" applyNumberFormat="0" applyBorder="0" applyAlignment="0" applyProtection="0">
      <alignment vertical="center"/>
    </xf>
    <xf numFmtId="0" fontId="53" fillId="30" borderId="0" applyNumberFormat="0" applyBorder="0" applyAlignment="0" applyProtection="0">
      <alignment vertical="center"/>
    </xf>
    <xf numFmtId="0" fontId="66" fillId="0" borderId="0"/>
    <xf numFmtId="0" fontId="66" fillId="0" borderId="0"/>
    <xf numFmtId="0" fontId="64" fillId="0" borderId="0"/>
    <xf numFmtId="0" fontId="67" fillId="41" borderId="0" applyNumberFormat="0" applyBorder="0" applyAlignment="0" applyProtection="0">
      <alignment vertical="center"/>
    </xf>
    <xf numFmtId="0" fontId="42" fillId="0" borderId="0">
      <protection locked="0"/>
    </xf>
    <xf numFmtId="0" fontId="42" fillId="0" borderId="0">
      <protection locked="0"/>
    </xf>
    <xf numFmtId="0" fontId="64" fillId="0" borderId="0"/>
    <xf numFmtId="0" fontId="42" fillId="0" borderId="0">
      <protection locked="0"/>
    </xf>
    <xf numFmtId="0" fontId="42" fillId="0" borderId="0">
      <protection locked="0"/>
    </xf>
    <xf numFmtId="0" fontId="42" fillId="0" borderId="0">
      <protection locked="0"/>
    </xf>
    <xf numFmtId="0" fontId="0" fillId="0" borderId="0">
      <alignment vertical="center"/>
    </xf>
    <xf numFmtId="176" fontId="17" fillId="0" borderId="2">
      <alignment vertical="center"/>
      <protection locked="0"/>
    </xf>
    <xf numFmtId="0" fontId="42" fillId="0" borderId="0">
      <protection locked="0"/>
    </xf>
    <xf numFmtId="0" fontId="42" fillId="0" borderId="0">
      <protection locked="0"/>
    </xf>
    <xf numFmtId="0" fontId="64" fillId="0" borderId="0" applyFont="0" applyFill="0" applyBorder="0" applyAlignment="0" applyProtection="0"/>
    <xf numFmtId="0" fontId="42" fillId="0" borderId="0">
      <protection locked="0"/>
    </xf>
    <xf numFmtId="0" fontId="42" fillId="0" borderId="0">
      <protection locked="0"/>
    </xf>
    <xf numFmtId="0" fontId="68" fillId="0" borderId="0"/>
    <xf numFmtId="0" fontId="42" fillId="0" borderId="0">
      <protection locked="0"/>
    </xf>
    <xf numFmtId="0" fontId="42" fillId="0" borderId="0">
      <protection locked="0"/>
    </xf>
    <xf numFmtId="0" fontId="64" fillId="0" borderId="0"/>
    <xf numFmtId="0" fontId="42" fillId="0" borderId="0">
      <protection locked="0"/>
    </xf>
    <xf numFmtId="0" fontId="42" fillId="0" borderId="0">
      <protection locked="0"/>
    </xf>
    <xf numFmtId="1" fontId="17" fillId="0" borderId="2">
      <alignment vertical="center"/>
      <protection locked="0"/>
    </xf>
    <xf numFmtId="0" fontId="42" fillId="0" borderId="0">
      <protection locked="0"/>
    </xf>
    <xf numFmtId="37" fontId="69" fillId="0" borderId="0"/>
    <xf numFmtId="0" fontId="29" fillId="0" borderId="0"/>
    <xf numFmtId="0" fontId="64" fillId="0" borderId="0"/>
    <xf numFmtId="0" fontId="29" fillId="0" borderId="0"/>
    <xf numFmtId="0" fontId="42" fillId="0" borderId="0">
      <protection locked="0"/>
    </xf>
    <xf numFmtId="0" fontId="42" fillId="0" borderId="0">
      <protection locked="0"/>
    </xf>
    <xf numFmtId="0" fontId="14" fillId="0" borderId="0">
      <alignment vertical="center"/>
    </xf>
    <xf numFmtId="0" fontId="29" fillId="0" borderId="0"/>
    <xf numFmtId="0" fontId="17" fillId="0" borderId="2">
      <alignment horizontal="distributed" vertical="center" wrapText="1"/>
    </xf>
    <xf numFmtId="4" fontId="64" fillId="0" borderId="0" applyFont="0" applyFill="0" applyBorder="0" applyAlignment="0" applyProtection="0"/>
    <xf numFmtId="0" fontId="0" fillId="0" borderId="0">
      <alignment vertical="center"/>
    </xf>
    <xf numFmtId="0" fontId="64" fillId="0" borderId="0" applyFont="0" applyFill="0" applyBorder="0" applyAlignment="0" applyProtection="0"/>
    <xf numFmtId="0" fontId="67" fillId="41" borderId="0" applyNumberFormat="0" applyBorder="0" applyAlignment="0" applyProtection="0">
      <alignment vertical="center"/>
    </xf>
    <xf numFmtId="0" fontId="42" fillId="0" borderId="0">
      <protection locked="0"/>
    </xf>
    <xf numFmtId="0" fontId="64" fillId="0" borderId="0" applyFont="0" applyFill="0" applyBorder="0" applyAlignment="0" applyProtection="0"/>
    <xf numFmtId="9" fontId="64" fillId="0" borderId="0" applyFont="0" applyFill="0" applyBorder="0" applyAlignment="0" applyProtection="0"/>
    <xf numFmtId="0" fontId="29" fillId="0" borderId="0"/>
  </cellStyleXfs>
  <cellXfs count="405">
    <xf numFmtId="0" fontId="0" fillId="0" borderId="0" xfId="0" applyFill="1" applyAlignment="1">
      <alignment vertical="center"/>
    </xf>
    <xf numFmtId="0" fontId="0" fillId="0" borderId="0" xfId="0" applyNumberFormat="1" applyFill="1" applyBorder="1"/>
    <xf numFmtId="0" fontId="1" fillId="0" borderId="0" xfId="50" applyNumberFormat="1" applyFont="1" applyFill="1" applyBorder="1"/>
    <xf numFmtId="0" fontId="2" fillId="0" borderId="0" xfId="90" applyNumberFormat="1" applyFont="1" applyAlignment="1">
      <alignment horizontal="left" vertical="center"/>
    </xf>
    <xf numFmtId="0" fontId="3" fillId="0" borderId="0" xfId="90" applyFont="1" applyAlignment="1">
      <alignment horizontal="left" vertical="center"/>
    </xf>
    <xf numFmtId="0" fontId="4" fillId="0" borderId="0" xfId="0" applyNumberFormat="1"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xf>
    <xf numFmtId="0" fontId="0" fillId="0" borderId="1" xfId="0" applyBorder="1" applyAlignment="1">
      <alignment horizontal="right"/>
    </xf>
    <xf numFmtId="0" fontId="0" fillId="0" borderId="2" xfId="0" applyBorder="1" applyAlignment="1">
      <alignment horizontal="center" vertical="center"/>
    </xf>
    <xf numFmtId="0" fontId="0" fillId="0" borderId="2" xfId="0" applyBorder="1"/>
    <xf numFmtId="0" fontId="5" fillId="0" borderId="2" xfId="0" applyFont="1" applyBorder="1" applyAlignment="1">
      <alignment horizontal="center" vertical="center"/>
    </xf>
    <xf numFmtId="0" fontId="1" fillId="0" borderId="2" xfId="50" applyFont="1" applyBorder="1" applyAlignment="1">
      <alignment horizontal="center" vertical="center"/>
    </xf>
    <xf numFmtId="0" fontId="6" fillId="0" borderId="2" xfId="0" applyFont="1" applyBorder="1"/>
    <xf numFmtId="0" fontId="6" fillId="0" borderId="2" xfId="0" applyFont="1" applyBorder="1" applyAlignment="1">
      <alignment horizontal="center" vertical="center"/>
    </xf>
    <xf numFmtId="0" fontId="7" fillId="0" borderId="2" xfId="50" applyFont="1" applyBorder="1"/>
    <xf numFmtId="0" fontId="8" fillId="0" borderId="0" xfId="50" applyNumberFormat="1" applyFont="1" applyFill="1" applyBorder="1" applyAlignment="1">
      <alignment horizontal="center" vertical="center"/>
    </xf>
    <xf numFmtId="49" fontId="9" fillId="0" borderId="0" xfId="50" applyNumberFormat="1" applyFont="1" applyFill="1" applyBorder="1" applyAlignment="1">
      <alignment horizontal="left" vertical="center"/>
    </xf>
    <xf numFmtId="49" fontId="10" fillId="0" borderId="0" xfId="50" applyNumberFormat="1" applyFont="1" applyFill="1" applyBorder="1" applyAlignment="1">
      <alignment horizontal="left" indent="1"/>
    </xf>
    <xf numFmtId="0" fontId="10" fillId="0" borderId="0" xfId="50" applyNumberFormat="1" applyFont="1" applyFill="1" applyBorder="1"/>
    <xf numFmtId="0" fontId="9" fillId="0" borderId="0" xfId="50" applyNumberFormat="1" applyFont="1" applyFill="1" applyBorder="1" applyAlignment="1">
      <alignment horizontal="center" vertical="center"/>
    </xf>
    <xf numFmtId="0" fontId="11" fillId="0" borderId="0" xfId="0" applyFont="1" applyAlignment="1">
      <alignment horizontal="center" wrapText="1"/>
    </xf>
    <xf numFmtId="0" fontId="11" fillId="0" borderId="0" xfId="0" applyNumberFormat="1" applyFont="1" applyAlignment="1">
      <alignment horizontal="center" wrapText="1"/>
    </xf>
    <xf numFmtId="0" fontId="12" fillId="0" borderId="0" xfId="0" applyFont="1" applyAlignment="1">
      <alignment horizontal="right" wrapText="1"/>
    </xf>
    <xf numFmtId="0" fontId="13" fillId="0" borderId="3" xfId="0"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0" fontId="14" fillId="0" borderId="6" xfId="0" applyNumberFormat="1" applyFont="1" applyBorder="1" applyAlignment="1">
      <alignment horizontal="left" wrapText="1"/>
    </xf>
    <xf numFmtId="0" fontId="14" fillId="0" borderId="7" xfId="0" applyFont="1" applyBorder="1" applyAlignment="1">
      <alignment horizontal="center" wrapText="1"/>
    </xf>
    <xf numFmtId="49" fontId="10" fillId="0" borderId="8" xfId="50" applyNumberFormat="1" applyFont="1" applyFill="1" applyBorder="1" applyAlignment="1">
      <alignment horizontal="left" indent="1"/>
    </xf>
    <xf numFmtId="0" fontId="14" fillId="0" borderId="9" xfId="0" applyFont="1" applyBorder="1" applyAlignment="1">
      <alignment horizontal="right" wrapText="1"/>
    </xf>
    <xf numFmtId="0" fontId="14" fillId="0" borderId="6" xfId="0" applyFont="1" applyBorder="1" applyAlignment="1">
      <alignment horizontal="left" wrapText="1"/>
    </xf>
    <xf numFmtId="0" fontId="14" fillId="0" borderId="9" xfId="0" applyFont="1" applyBorder="1" applyAlignment="1">
      <alignment horizontal="center" wrapText="1"/>
    </xf>
    <xf numFmtId="0" fontId="14" fillId="0" borderId="9" xfId="0" applyFont="1" applyFill="1" applyBorder="1" applyAlignment="1">
      <alignment horizontal="right" wrapText="1"/>
    </xf>
    <xf numFmtId="0" fontId="12" fillId="0" borderId="0" xfId="0" applyFont="1" applyAlignment="1">
      <alignment horizontal="left" wrapText="1"/>
    </xf>
    <xf numFmtId="0" fontId="15" fillId="0" borderId="0" xfId="0" applyFont="1" applyAlignment="1">
      <alignment horizontal="left"/>
    </xf>
    <xf numFmtId="0" fontId="0" fillId="0" borderId="0" xfId="0"/>
    <xf numFmtId="0" fontId="14" fillId="0" borderId="0" xfId="0" applyFont="1"/>
    <xf numFmtId="0" fontId="16" fillId="0" borderId="0" xfId="0" applyFont="1" applyAlignment="1">
      <alignment horizontal="left"/>
    </xf>
    <xf numFmtId="0" fontId="2" fillId="0" borderId="0" xfId="90" applyFont="1" applyAlignment="1">
      <alignment horizontal="left" vertical="center"/>
    </xf>
    <xf numFmtId="0" fontId="14" fillId="0" borderId="9" xfId="0" applyFont="1" applyFill="1" applyBorder="1" applyAlignment="1">
      <alignment horizontal="left" vertical="center" wrapText="1"/>
    </xf>
    <xf numFmtId="0" fontId="14" fillId="0" borderId="9"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9" xfId="0" applyNumberFormat="1" applyFont="1" applyBorder="1" applyAlignment="1">
      <alignment horizontal="right" vertical="center" wrapText="1"/>
    </xf>
    <xf numFmtId="0" fontId="14" fillId="0" borderId="9" xfId="0" applyFont="1" applyBorder="1" applyAlignment="1">
      <alignment horizontal="right" vertical="center" wrapText="1"/>
    </xf>
    <xf numFmtId="0" fontId="14" fillId="0" borderId="9" xfId="0" applyFont="1" applyFill="1" applyBorder="1" applyAlignment="1">
      <alignment horizontal="right" vertical="center" wrapText="1"/>
    </xf>
    <xf numFmtId="0" fontId="17" fillId="0" borderId="0" xfId="90" applyNumberFormat="1" applyFont="1" applyAlignment="1">
      <alignment horizontal="left" vertical="center"/>
    </xf>
    <xf numFmtId="0" fontId="13" fillId="0" borderId="4" xfId="0" applyNumberFormat="1" applyFont="1" applyBorder="1" applyAlignment="1">
      <alignment horizontal="center" wrapText="1"/>
    </xf>
    <xf numFmtId="0" fontId="13" fillId="0" borderId="6" xfId="0" applyFont="1" applyBorder="1" applyAlignment="1">
      <alignment horizontal="left" wrapText="1"/>
    </xf>
    <xf numFmtId="0" fontId="13" fillId="0" borderId="9" xfId="0" applyFont="1" applyBorder="1" applyAlignment="1">
      <alignment horizontal="left" wrapText="1"/>
    </xf>
    <xf numFmtId="0" fontId="13" fillId="0" borderId="9" xfId="0" applyFont="1" applyBorder="1" applyAlignment="1">
      <alignment horizontal="center" wrapText="1"/>
    </xf>
    <xf numFmtId="0" fontId="14" fillId="0" borderId="6" xfId="0" applyFont="1" applyBorder="1" applyAlignment="1">
      <alignment horizontal="center" wrapText="1"/>
    </xf>
    <xf numFmtId="0" fontId="14" fillId="0" borderId="6" xfId="0" applyFont="1" applyBorder="1" applyAlignment="1">
      <alignment horizontal="left" wrapText="1" indent="1"/>
    </xf>
    <xf numFmtId="0" fontId="10" fillId="0" borderId="0" xfId="9" applyNumberFormat="1" applyFont="1" applyFill="1" applyBorder="1" applyAlignment="1" applyProtection="1">
      <alignment vertical="top"/>
      <protection locked="0"/>
    </xf>
    <xf numFmtId="0" fontId="9" fillId="0" borderId="0" xfId="9" applyNumberFormat="1" applyFont="1" applyFill="1" applyBorder="1" applyAlignment="1" applyProtection="1">
      <alignment vertical="top"/>
      <protection locked="0"/>
    </xf>
    <xf numFmtId="49" fontId="10" fillId="0" borderId="0" xfId="9" applyNumberFormat="1" applyFont="1" applyFill="1" applyBorder="1" applyAlignment="1" applyProtection="1">
      <alignment horizontal="left" vertical="top"/>
      <protection locked="0"/>
    </xf>
    <xf numFmtId="177" fontId="10" fillId="0" borderId="0" xfId="9" applyNumberFormat="1" applyFont="1" applyFill="1" applyBorder="1" applyAlignment="1" applyProtection="1">
      <alignment vertical="top"/>
      <protection locked="0"/>
    </xf>
    <xf numFmtId="0" fontId="18" fillId="0" borderId="0" xfId="9" applyNumberFormat="1" applyFont="1" applyFill="1" applyBorder="1" applyAlignment="1" applyProtection="1">
      <alignment vertical="top"/>
      <protection locked="0"/>
    </xf>
    <xf numFmtId="49" fontId="18" fillId="0" borderId="0" xfId="96" applyNumberFormat="1" applyFont="1" applyFill="1" applyBorder="1"/>
    <xf numFmtId="2" fontId="18" fillId="0" borderId="0" xfId="96" applyNumberFormat="1" applyFont="1" applyFill="1" applyBorder="1"/>
    <xf numFmtId="177" fontId="18" fillId="0" borderId="0" xfId="9" applyNumberFormat="1" applyFont="1" applyFill="1" applyBorder="1" applyAlignment="1" applyProtection="1">
      <alignment vertical="top"/>
      <protection locked="0"/>
    </xf>
    <xf numFmtId="0" fontId="19" fillId="0" borderId="0" xfId="9" applyFont="1" applyAlignment="1">
      <alignment horizontal="center" vertical="top"/>
      <protection locked="0"/>
    </xf>
    <xf numFmtId="0" fontId="20" fillId="0" borderId="0" xfId="9" applyFont="1" applyAlignment="1">
      <alignment horizontal="center" vertical="top"/>
      <protection locked="0"/>
    </xf>
    <xf numFmtId="177" fontId="20" fillId="0" borderId="0" xfId="9" applyNumberFormat="1" applyFont="1" applyAlignment="1">
      <alignment horizontal="center" vertical="top"/>
      <protection locked="0"/>
    </xf>
    <xf numFmtId="0" fontId="18" fillId="0" borderId="0" xfId="9" applyFont="1" applyAlignment="1">
      <alignment vertical="top"/>
      <protection locked="0"/>
    </xf>
    <xf numFmtId="49" fontId="10" fillId="0" borderId="0" xfId="9" applyNumberFormat="1" applyFont="1" applyAlignment="1">
      <alignment horizontal="left" vertical="top"/>
      <protection locked="0"/>
    </xf>
    <xf numFmtId="177" fontId="10" fillId="0" borderId="0" xfId="9" applyNumberFormat="1" applyFont="1" applyAlignment="1">
      <alignment vertical="top"/>
      <protection locked="0"/>
    </xf>
    <xf numFmtId="0" fontId="10" fillId="0" borderId="0" xfId="9" applyFont="1" applyAlignment="1">
      <alignment vertical="top"/>
      <protection locked="0"/>
    </xf>
    <xf numFmtId="49" fontId="9" fillId="0" borderId="2" xfId="9" applyNumberFormat="1" applyFont="1" applyBorder="1" applyAlignment="1">
      <alignment horizontal="center" vertical="center"/>
      <protection locked="0"/>
    </xf>
    <xf numFmtId="0" fontId="9" fillId="0" borderId="2" xfId="9" applyFont="1" applyBorder="1" applyAlignment="1">
      <alignment horizontal="center" vertical="center"/>
      <protection locked="0"/>
    </xf>
    <xf numFmtId="177" fontId="9" fillId="0" borderId="2" xfId="9" applyNumberFormat="1" applyFont="1" applyBorder="1" applyAlignment="1">
      <alignment horizontal="center" vertical="center"/>
      <protection locked="0"/>
    </xf>
    <xf numFmtId="0" fontId="10" fillId="0" borderId="0" xfId="96" applyFont="1" applyAlignment="1">
      <alignment vertical="center" wrapText="1"/>
    </xf>
    <xf numFmtId="49" fontId="21" fillId="0" borderId="2" xfId="0" applyNumberFormat="1" applyFont="1" applyBorder="1" applyAlignment="1">
      <alignment horizontal="left" vertical="center"/>
    </xf>
    <xf numFmtId="0" fontId="21" fillId="0" borderId="2" xfId="0" applyFont="1" applyBorder="1" applyAlignment="1">
      <alignment vertical="center"/>
    </xf>
    <xf numFmtId="178" fontId="21" fillId="0" borderId="2" xfId="0" applyNumberFormat="1" applyFont="1" applyBorder="1" applyAlignment="1">
      <alignment vertical="center"/>
    </xf>
    <xf numFmtId="178" fontId="9" fillId="0" borderId="0" xfId="9" applyNumberFormat="1" applyFont="1" applyAlignment="1">
      <alignment vertical="top"/>
      <protection locked="0"/>
    </xf>
    <xf numFmtId="180" fontId="9" fillId="0" borderId="0" xfId="9" applyNumberFormat="1" applyFont="1" applyAlignment="1">
      <alignment vertical="top"/>
      <protection locked="0"/>
    </xf>
    <xf numFmtId="0" fontId="9" fillId="0" borderId="0" xfId="9" applyFont="1" applyAlignment="1">
      <alignment vertical="top"/>
      <protection locked="0"/>
    </xf>
    <xf numFmtId="49" fontId="9" fillId="0" borderId="0" xfId="96" applyNumberFormat="1" applyFont="1"/>
    <xf numFmtId="177" fontId="21" fillId="0" borderId="2" xfId="0" applyNumberFormat="1" applyFont="1" applyBorder="1" applyAlignment="1">
      <alignment horizontal="right" vertical="center"/>
    </xf>
    <xf numFmtId="178" fontId="10" fillId="0" borderId="0" xfId="9" applyNumberFormat="1" applyFont="1" applyAlignment="1">
      <alignment vertical="top"/>
      <protection locked="0"/>
    </xf>
    <xf numFmtId="49" fontId="10" fillId="0" borderId="0" xfId="96" applyNumberFormat="1" applyFont="1"/>
    <xf numFmtId="49" fontId="22" fillId="0" borderId="2" xfId="0" applyNumberFormat="1" applyFont="1" applyBorder="1" applyAlignment="1">
      <alignment horizontal="left" vertical="center"/>
    </xf>
    <xf numFmtId="0" fontId="22" fillId="0" borderId="2" xfId="0" applyFont="1" applyBorder="1" applyAlignment="1">
      <alignment vertical="center"/>
    </xf>
    <xf numFmtId="177" fontId="22" fillId="0" borderId="2" xfId="0" applyNumberFormat="1" applyFont="1" applyBorder="1" applyAlignment="1">
      <alignment horizontal="right" vertical="center"/>
    </xf>
    <xf numFmtId="179" fontId="10" fillId="0" borderId="0" xfId="9" applyNumberFormat="1" applyFont="1" applyAlignment="1">
      <alignment vertical="top"/>
      <protection locked="0"/>
    </xf>
    <xf numFmtId="0" fontId="10" fillId="0" borderId="0" xfId="96" applyFont="1" applyAlignment="1">
      <alignment horizontal="center" vertical="center" wrapText="1"/>
    </xf>
    <xf numFmtId="2" fontId="9" fillId="0" borderId="0" xfId="96" applyNumberFormat="1" applyFont="1"/>
    <xf numFmtId="177" fontId="9" fillId="0" borderId="0" xfId="9" applyNumberFormat="1" applyFont="1" applyAlignment="1">
      <alignment vertical="top"/>
      <protection locked="0"/>
    </xf>
    <xf numFmtId="2" fontId="10" fillId="0" borderId="0" xfId="96" applyNumberFormat="1" applyFont="1"/>
    <xf numFmtId="49" fontId="9" fillId="0" borderId="0" xfId="96" applyNumberFormat="1" applyFont="1" applyAlignment="1">
      <alignment vertical="center"/>
    </xf>
    <xf numFmtId="2" fontId="9" fillId="0" borderId="0" xfId="96" applyNumberFormat="1" applyFont="1" applyAlignment="1">
      <alignment vertical="center"/>
    </xf>
    <xf numFmtId="49" fontId="10" fillId="0" borderId="0" xfId="96" applyNumberFormat="1" applyFont="1" applyAlignment="1">
      <alignment vertical="center"/>
    </xf>
    <xf numFmtId="2" fontId="10" fillId="0" borderId="0" xfId="96" applyNumberFormat="1" applyFont="1" applyAlignment="1">
      <alignment vertical="center"/>
    </xf>
    <xf numFmtId="178" fontId="9" fillId="0" borderId="2" xfId="9" applyNumberFormat="1" applyFont="1" applyBorder="1" applyAlignment="1">
      <alignment vertical="center"/>
      <protection locked="0"/>
    </xf>
    <xf numFmtId="178" fontId="18" fillId="0" borderId="0" xfId="9" applyNumberFormat="1" applyFont="1" applyAlignment="1">
      <alignment vertical="top"/>
      <protection locked="0"/>
    </xf>
    <xf numFmtId="49" fontId="18" fillId="0" borderId="0" xfId="96" applyNumberFormat="1" applyFont="1" applyAlignment="1">
      <alignment vertical="center"/>
    </xf>
    <xf numFmtId="2" fontId="18" fillId="0" borderId="0" xfId="96" applyNumberFormat="1" applyFont="1" applyAlignment="1">
      <alignment vertical="center"/>
    </xf>
    <xf numFmtId="0" fontId="10" fillId="0" borderId="0" xfId="96" applyNumberFormat="1" applyFont="1" applyFill="1" applyBorder="1" applyAlignment="1">
      <alignment vertical="center"/>
    </xf>
    <xf numFmtId="0" fontId="9" fillId="0" borderId="0" xfId="96" applyNumberFormat="1" applyFont="1" applyFill="1" applyBorder="1" applyAlignment="1">
      <alignment vertical="center"/>
    </xf>
    <xf numFmtId="0" fontId="8" fillId="0" borderId="0" xfId="96" applyNumberFormat="1" applyFont="1" applyFill="1" applyBorder="1" applyAlignment="1">
      <alignment vertical="center"/>
    </xf>
    <xf numFmtId="0" fontId="1" fillId="0" borderId="0" xfId="96" applyNumberFormat="1" applyFont="1" applyFill="1" applyBorder="1" applyAlignment="1">
      <alignment vertical="center"/>
    </xf>
    <xf numFmtId="177" fontId="1" fillId="0" borderId="0" xfId="96" applyNumberFormat="1" applyFont="1" applyFill="1" applyBorder="1" applyAlignment="1">
      <alignment vertical="center"/>
    </xf>
    <xf numFmtId="0" fontId="2" fillId="0" borderId="0" xfId="96" applyNumberFormat="1" applyFont="1" applyAlignment="1">
      <alignment vertical="center"/>
    </xf>
    <xf numFmtId="0" fontId="19" fillId="0" borderId="0" xfId="96" applyFont="1" applyAlignment="1">
      <alignment horizontal="center" vertical="center"/>
    </xf>
    <xf numFmtId="0" fontId="20" fillId="0" borderId="0" xfId="96" applyFont="1" applyAlignment="1">
      <alignment horizontal="center" vertical="center"/>
    </xf>
    <xf numFmtId="177" fontId="10" fillId="0" borderId="0" xfId="96" applyNumberFormat="1" applyFont="1" applyAlignment="1">
      <alignment horizontal="right" vertical="center"/>
    </xf>
    <xf numFmtId="0" fontId="9" fillId="0" borderId="2" xfId="96" applyFont="1" applyBorder="1" applyAlignment="1">
      <alignment horizontal="center" vertical="center"/>
    </xf>
    <xf numFmtId="177" fontId="9" fillId="0" borderId="2" xfId="96" applyNumberFormat="1" applyFont="1" applyBorder="1" applyAlignment="1">
      <alignment horizontal="center" vertical="center"/>
    </xf>
    <xf numFmtId="0" fontId="23" fillId="0" borderId="2" xfId="96" applyFont="1" applyBorder="1" applyAlignment="1">
      <alignment horizontal="center" vertical="center"/>
    </xf>
    <xf numFmtId="178" fontId="22" fillId="0" borderId="2" xfId="0" applyNumberFormat="1" applyFont="1" applyBorder="1" applyAlignment="1">
      <alignment vertical="center"/>
    </xf>
    <xf numFmtId="177" fontId="10" fillId="0" borderId="0" xfId="96" applyNumberFormat="1" applyFont="1" applyAlignment="1">
      <alignment vertical="center"/>
    </xf>
    <xf numFmtId="178" fontId="24" fillId="0" borderId="2" xfId="0" applyNumberFormat="1" applyFont="1" applyBorder="1" applyAlignment="1">
      <alignment vertical="center"/>
    </xf>
    <xf numFmtId="0" fontId="25" fillId="0" borderId="0" xfId="9" applyNumberFormat="1" applyFont="1" applyFill="1" applyBorder="1" applyAlignment="1" applyProtection="1">
      <alignment vertical="top"/>
      <protection locked="0"/>
    </xf>
    <xf numFmtId="0" fontId="10" fillId="0" borderId="0" xfId="90" applyFont="1" applyAlignment="1">
      <alignment horizontal="left" vertical="center"/>
    </xf>
    <xf numFmtId="0" fontId="19" fillId="0" borderId="0" xfId="9" applyFont="1" applyAlignment="1">
      <alignment horizontal="center" vertical="center" wrapText="1"/>
      <protection locked="0"/>
    </xf>
    <xf numFmtId="0" fontId="20" fillId="0" borderId="0" xfId="9" applyFont="1" applyAlignment="1">
      <alignment horizontal="center" vertical="center"/>
      <protection locked="0"/>
    </xf>
    <xf numFmtId="177" fontId="26" fillId="0" borderId="0" xfId="9" applyNumberFormat="1" applyFont="1" applyAlignment="1">
      <alignment horizontal="right" vertical="top"/>
      <protection locked="0"/>
    </xf>
    <xf numFmtId="49" fontId="27" fillId="0" borderId="2" xfId="9" applyNumberFormat="1" applyFont="1" applyBorder="1" applyAlignment="1">
      <alignment horizontal="center" vertical="center"/>
      <protection locked="0"/>
    </xf>
    <xf numFmtId="0" fontId="25" fillId="0" borderId="0" xfId="96" applyFont="1" applyAlignment="1">
      <alignment vertical="center" wrapText="1"/>
    </xf>
    <xf numFmtId="49" fontId="28" fillId="0" borderId="2" xfId="9" applyNumberFormat="1" applyFont="1" applyBorder="1" applyAlignment="1">
      <alignment horizontal="center" vertical="center"/>
      <protection locked="0"/>
    </xf>
    <xf numFmtId="49" fontId="10" fillId="0" borderId="2" xfId="9" applyNumberFormat="1" applyFont="1" applyBorder="1" applyAlignment="1">
      <alignment horizontal="right" vertical="center"/>
      <protection locked="0"/>
    </xf>
    <xf numFmtId="180" fontId="18" fillId="0" borderId="0" xfId="9" applyNumberFormat="1" applyFont="1" applyAlignment="1">
      <alignment vertical="top"/>
      <protection locked="0"/>
    </xf>
    <xf numFmtId="49" fontId="18" fillId="0" borderId="0" xfId="96" applyNumberFormat="1" applyFont="1"/>
    <xf numFmtId="2" fontId="18" fillId="0" borderId="0" xfId="96" applyNumberFormat="1" applyFont="1"/>
    <xf numFmtId="0" fontId="18" fillId="0" borderId="0" xfId="96" applyFont="1" applyAlignment="1">
      <alignment vertical="center" wrapText="1"/>
    </xf>
    <xf numFmtId="49" fontId="17" fillId="0" borderId="10" xfId="9" applyNumberFormat="1" applyFont="1" applyBorder="1" applyAlignment="1">
      <alignment horizontal="left" vertical="center"/>
      <protection locked="0"/>
    </xf>
    <xf numFmtId="49" fontId="10" fillId="0" borderId="10" xfId="9" applyNumberFormat="1" applyFont="1" applyBorder="1" applyAlignment="1">
      <alignment horizontal="left" vertical="center"/>
      <protection locked="0"/>
    </xf>
    <xf numFmtId="177" fontId="25" fillId="0" borderId="0" xfId="9" applyNumberFormat="1" applyFont="1" applyAlignment="1">
      <alignment vertical="top"/>
      <protection locked="0"/>
    </xf>
    <xf numFmtId="0" fontId="25" fillId="0" borderId="0" xfId="96" applyFont="1" applyAlignment="1">
      <alignment horizontal="center" vertical="center" wrapText="1"/>
    </xf>
    <xf numFmtId="177" fontId="18" fillId="0" borderId="0" xfId="9" applyNumberFormat="1" applyFont="1" applyAlignment="1">
      <alignment vertical="top"/>
      <protection locked="0"/>
    </xf>
    <xf numFmtId="0" fontId="18" fillId="0" borderId="0" xfId="96" applyFont="1" applyAlignment="1">
      <alignment horizontal="center" vertical="center" wrapText="1"/>
    </xf>
    <xf numFmtId="178" fontId="10" fillId="0" borderId="2" xfId="9" applyNumberFormat="1" applyFont="1" applyBorder="1" applyAlignment="1">
      <alignment vertical="center"/>
      <protection locked="0"/>
    </xf>
    <xf numFmtId="0" fontId="10" fillId="0" borderId="0" xfId="50" applyNumberFormat="1" applyFont="1" applyFill="1" applyBorder="1" applyAlignment="1">
      <alignment wrapText="1"/>
    </xf>
    <xf numFmtId="0" fontId="27" fillId="0" borderId="0" xfId="50" applyNumberFormat="1" applyFont="1" applyFill="1" applyBorder="1" applyAlignment="1">
      <alignment horizontal="center" vertical="center" wrapText="1"/>
    </xf>
    <xf numFmtId="0" fontId="9" fillId="0" borderId="0" xfId="50" applyNumberFormat="1" applyFont="1" applyFill="1" applyBorder="1" applyAlignment="1">
      <alignment horizontal="center" vertical="center" wrapText="1"/>
    </xf>
    <xf numFmtId="0" fontId="9" fillId="0" borderId="0" xfId="50" applyNumberFormat="1" applyFont="1" applyFill="1" applyBorder="1" applyAlignment="1">
      <alignment wrapText="1"/>
    </xf>
    <xf numFmtId="0" fontId="1" fillId="0" borderId="0" xfId="50" applyNumberFormat="1" applyFont="1" applyFill="1" applyBorder="1" applyAlignment="1">
      <alignment wrapText="1"/>
    </xf>
    <xf numFmtId="0" fontId="2" fillId="0" borderId="0" xfId="90" applyNumberFormat="1" applyFont="1" applyAlignment="1">
      <alignment horizontal="left" vertical="center" wrapText="1"/>
    </xf>
    <xf numFmtId="0" fontId="3" fillId="0" borderId="0" xfId="90" applyFont="1" applyAlignment="1">
      <alignment horizontal="left" vertical="center" wrapText="1"/>
    </xf>
    <xf numFmtId="49" fontId="19" fillId="0" borderId="0" xfId="50" applyNumberFormat="1" applyFont="1" applyAlignment="1">
      <alignment horizontal="centerContinuous" vertical="center" wrapText="1"/>
    </xf>
    <xf numFmtId="49" fontId="20" fillId="0" borderId="0" xfId="50" applyNumberFormat="1" applyFont="1" applyAlignment="1">
      <alignment horizontal="centerContinuous" vertical="center" wrapText="1"/>
    </xf>
    <xf numFmtId="0" fontId="9" fillId="0" borderId="0" xfId="50" applyFont="1" applyAlignment="1">
      <alignment horizontal="center" wrapText="1"/>
    </xf>
    <xf numFmtId="0" fontId="27" fillId="0" borderId="2" xfId="50" applyFont="1" applyBorder="1" applyAlignment="1">
      <alignment horizontal="center" vertical="center" wrapText="1"/>
    </xf>
    <xf numFmtId="1" fontId="27" fillId="0" borderId="2" xfId="50" applyNumberFormat="1" applyFont="1" applyBorder="1" applyAlignment="1">
      <alignment horizontal="center" vertical="center" wrapText="1"/>
    </xf>
    <xf numFmtId="0" fontId="27" fillId="0" borderId="0" xfId="50" applyFont="1" applyAlignment="1">
      <alignment horizontal="center" vertical="center" wrapText="1"/>
    </xf>
    <xf numFmtId="178" fontId="17" fillId="0" borderId="2" xfId="50" applyNumberFormat="1" applyFont="1" applyBorder="1" applyAlignment="1">
      <alignment horizontal="center" vertical="center" wrapText="1"/>
    </xf>
    <xf numFmtId="180" fontId="10" fillId="0" borderId="2" xfId="50" applyNumberFormat="1" applyFont="1" applyBorder="1" applyAlignment="1">
      <alignment horizontal="right" vertical="center" wrapText="1"/>
    </xf>
    <xf numFmtId="0" fontId="9" fillId="0" borderId="0" xfId="50" applyFont="1" applyAlignment="1">
      <alignment horizontal="center" vertical="center" wrapText="1"/>
    </xf>
    <xf numFmtId="0" fontId="9" fillId="0" borderId="2" xfId="50" applyFont="1" applyBorder="1" applyAlignment="1">
      <alignment horizontal="center" vertical="center" wrapText="1"/>
    </xf>
    <xf numFmtId="0" fontId="9" fillId="0" borderId="0" xfId="50" applyFont="1" applyAlignment="1">
      <alignment wrapText="1"/>
    </xf>
    <xf numFmtId="0" fontId="29" fillId="0" borderId="10" xfId="50" applyFont="1" applyBorder="1" applyAlignment="1">
      <alignment horizontal="left" vertical="center" wrapText="1"/>
    </xf>
    <xf numFmtId="0" fontId="1" fillId="0" borderId="10" xfId="50" applyFont="1" applyBorder="1" applyAlignment="1">
      <alignment horizontal="left" vertical="center" wrapText="1"/>
    </xf>
    <xf numFmtId="49" fontId="9" fillId="0" borderId="2" xfId="9" applyNumberFormat="1" applyFont="1" applyBorder="1" applyAlignment="1">
      <alignment horizontal="left" vertical="center"/>
      <protection locked="0"/>
    </xf>
    <xf numFmtId="0" fontId="9" fillId="0" borderId="2" xfId="9" applyFont="1" applyBorder="1" applyAlignment="1">
      <alignment horizontal="left" vertical="center"/>
      <protection locked="0"/>
    </xf>
    <xf numFmtId="181" fontId="10" fillId="0" borderId="2" xfId="9" applyNumberFormat="1" applyFont="1" applyBorder="1" applyAlignment="1">
      <alignment vertical="center"/>
      <protection locked="0"/>
    </xf>
    <xf numFmtId="0" fontId="9" fillId="0" borderId="11" xfId="9" applyFont="1" applyBorder="1" applyAlignment="1">
      <alignment horizontal="center" vertical="center"/>
      <protection locked="0"/>
    </xf>
    <xf numFmtId="0" fontId="9" fillId="0" borderId="12" xfId="9" applyFont="1" applyBorder="1" applyAlignment="1">
      <alignment horizontal="center" vertical="center"/>
      <protection locked="0"/>
    </xf>
    <xf numFmtId="181" fontId="9" fillId="0" borderId="2" xfId="9" applyNumberFormat="1" applyFont="1" applyBorder="1" applyAlignment="1">
      <alignment vertical="center"/>
      <protection locked="0"/>
    </xf>
    <xf numFmtId="177" fontId="10" fillId="0" borderId="0" xfId="9" applyNumberFormat="1" applyFont="1" applyAlignment="1">
      <alignment horizontal="right" vertical="center"/>
      <protection locked="0"/>
    </xf>
    <xf numFmtId="49" fontId="30" fillId="0" borderId="2" xfId="9" applyNumberFormat="1" applyFont="1" applyBorder="1" applyAlignment="1">
      <alignment horizontal="left" vertical="center"/>
      <protection locked="0"/>
    </xf>
    <xf numFmtId="49" fontId="10" fillId="0" borderId="0" xfId="96" applyNumberFormat="1" applyFont="1" applyAlignment="1">
      <alignment horizontal="left"/>
    </xf>
    <xf numFmtId="180" fontId="10" fillId="0" borderId="0" xfId="9" applyNumberFormat="1" applyFont="1" applyAlignment="1">
      <alignment vertical="top"/>
      <protection locked="0"/>
    </xf>
    <xf numFmtId="0" fontId="30" fillId="0" borderId="11" xfId="9" applyFont="1" applyBorder="1" applyAlignment="1">
      <alignment horizontal="center" vertical="center"/>
      <protection locked="0"/>
    </xf>
    <xf numFmtId="49" fontId="9" fillId="0" borderId="2" xfId="9" applyNumberFormat="1" applyFont="1" applyBorder="1" applyAlignment="1">
      <alignment horizontal="right" vertical="center"/>
      <protection locked="0"/>
    </xf>
    <xf numFmtId="49" fontId="17" fillId="0" borderId="10" xfId="9" applyNumberFormat="1" applyFont="1" applyBorder="1" applyAlignment="1">
      <alignment horizontal="left" vertical="top"/>
      <protection locked="0"/>
    </xf>
    <xf numFmtId="49" fontId="10" fillId="0" borderId="10" xfId="9" applyNumberFormat="1" applyFont="1" applyBorder="1" applyAlignment="1">
      <alignment horizontal="left" vertical="top"/>
      <protection locked="0"/>
    </xf>
    <xf numFmtId="49" fontId="10" fillId="0" borderId="0" xfId="96" applyNumberFormat="1" applyFont="1" applyAlignment="1">
      <alignment horizontal="left" vertical="center"/>
    </xf>
    <xf numFmtId="0" fontId="27" fillId="0" borderId="0" xfId="96" applyNumberFormat="1" applyFont="1" applyFill="1" applyBorder="1" applyAlignment="1">
      <alignment vertical="center"/>
    </xf>
    <xf numFmtId="49" fontId="10" fillId="0" borderId="0" xfId="96" applyNumberFormat="1" applyFont="1" applyFill="1" applyBorder="1" applyAlignment="1">
      <alignment horizontal="left" vertical="center" indent="1"/>
    </xf>
    <xf numFmtId="0" fontId="27" fillId="0" borderId="2" xfId="96" applyFont="1" applyBorder="1" applyAlignment="1">
      <alignment horizontal="center" vertical="center"/>
    </xf>
    <xf numFmtId="177" fontId="27" fillId="0" borderId="2" xfId="96" applyNumberFormat="1" applyFont="1" applyBorder="1" applyAlignment="1">
      <alignment horizontal="center" vertical="center"/>
    </xf>
    <xf numFmtId="49" fontId="28" fillId="0" borderId="2" xfId="96" applyNumberFormat="1" applyFont="1" applyBorder="1" applyAlignment="1">
      <alignment horizontal="center" vertical="center"/>
    </xf>
    <xf numFmtId="49" fontId="10" fillId="0" borderId="2" xfId="96" applyNumberFormat="1" applyFont="1" applyBorder="1" applyAlignment="1">
      <alignment horizontal="right" vertical="center"/>
    </xf>
    <xf numFmtId="181" fontId="9" fillId="0" borderId="2" xfId="96" applyNumberFormat="1" applyFont="1" applyBorder="1" applyAlignment="1">
      <alignment horizontal="right" vertical="center"/>
    </xf>
    <xf numFmtId="0" fontId="31" fillId="0" borderId="10" xfId="96" applyFont="1" applyBorder="1" applyAlignment="1">
      <alignment horizontal="left" vertical="center"/>
    </xf>
    <xf numFmtId="180" fontId="10" fillId="0" borderId="2" xfId="9" applyNumberFormat="1" applyFont="1" applyBorder="1" applyAlignment="1">
      <alignment horizontal="right" vertical="center"/>
      <protection locked="0"/>
    </xf>
    <xf numFmtId="49" fontId="17" fillId="0" borderId="0" xfId="9" applyNumberFormat="1" applyFont="1" applyAlignment="1">
      <alignment horizontal="left" vertical="top"/>
      <protection locked="0"/>
    </xf>
    <xf numFmtId="49" fontId="32" fillId="0" borderId="2" xfId="99" applyNumberFormat="1" applyFont="1" applyBorder="1" applyAlignment="1">
      <alignment horizontal="left" vertical="center" wrapText="1"/>
    </xf>
    <xf numFmtId="2" fontId="32" fillId="0" borderId="8" xfId="0" applyNumberFormat="1" applyFont="1" applyBorder="1" applyAlignment="1">
      <alignment horizontal="right" vertical="center" wrapText="1"/>
    </xf>
    <xf numFmtId="0" fontId="10" fillId="0" borderId="0" xfId="50" applyFont="1" applyAlignment="1">
      <alignment wrapText="1"/>
    </xf>
    <xf numFmtId="180" fontId="9" fillId="0" borderId="2" xfId="50" applyNumberFormat="1" applyFont="1" applyBorder="1" applyAlignment="1">
      <alignment horizontal="right" vertical="center" wrapText="1"/>
    </xf>
    <xf numFmtId="0" fontId="29" fillId="0" borderId="0" xfId="50" applyFont="1" applyAlignment="1">
      <alignment wrapText="1"/>
    </xf>
    <xf numFmtId="0" fontId="33" fillId="0" borderId="0" xfId="9" applyNumberFormat="1" applyFont="1" applyFill="1" applyBorder="1" applyAlignment="1" applyProtection="1">
      <alignment vertical="top"/>
      <protection locked="0"/>
    </xf>
    <xf numFmtId="49" fontId="10" fillId="0" borderId="0" xfId="9" applyNumberFormat="1" applyFont="1" applyFill="1" applyBorder="1" applyAlignment="1" applyProtection="1">
      <alignment horizontal="left" vertical="top" indent="1"/>
      <protection locked="0"/>
    </xf>
    <xf numFmtId="49" fontId="10" fillId="0" borderId="0" xfId="9" applyNumberFormat="1" applyFont="1" applyFill="1" applyBorder="1" applyAlignment="1" applyProtection="1">
      <alignment horizontal="left" vertical="top" indent="2"/>
      <protection locked="0"/>
    </xf>
    <xf numFmtId="177" fontId="28" fillId="0" borderId="0" xfId="9" applyNumberFormat="1" applyFont="1" applyAlignment="1">
      <alignment horizontal="right" vertical="top"/>
      <protection locked="0"/>
    </xf>
    <xf numFmtId="49" fontId="33" fillId="0" borderId="2" xfId="9" applyNumberFormat="1" applyFont="1" applyBorder="1" applyAlignment="1">
      <alignment horizontal="center" vertical="center"/>
      <protection locked="0"/>
    </xf>
    <xf numFmtId="0" fontId="33" fillId="0" borderId="2" xfId="9" applyFont="1" applyBorder="1" applyAlignment="1">
      <alignment horizontal="center" vertical="center"/>
      <protection locked="0"/>
    </xf>
    <xf numFmtId="177" fontId="33" fillId="0" borderId="2" xfId="9" applyNumberFormat="1" applyFont="1" applyBorder="1" applyAlignment="1">
      <alignment horizontal="center" vertical="center"/>
      <protection locked="0"/>
    </xf>
    <xf numFmtId="0" fontId="33" fillId="0" borderId="0" xfId="96" applyFont="1" applyAlignment="1">
      <alignment vertical="center" wrapText="1"/>
    </xf>
    <xf numFmtId="49" fontId="34" fillId="2" borderId="2" xfId="96" applyNumberFormat="1" applyFont="1" applyFill="1" applyBorder="1" applyAlignment="1">
      <alignment vertical="center"/>
    </xf>
    <xf numFmtId="49" fontId="34" fillId="2" borderId="2" xfId="96" applyNumberFormat="1" applyFont="1" applyFill="1" applyBorder="1" applyAlignment="1">
      <alignment vertical="center" wrapText="1"/>
    </xf>
    <xf numFmtId="2" fontId="34" fillId="2" borderId="2" xfId="24" applyNumberFormat="1" applyFont="1" applyFill="1" applyBorder="1" applyAlignment="1">
      <alignment vertical="center"/>
      <protection locked="0"/>
    </xf>
    <xf numFmtId="49" fontId="28" fillId="0" borderId="0" xfId="96" applyNumberFormat="1" applyFont="1" applyAlignment="1">
      <alignment horizontal="left"/>
    </xf>
    <xf numFmtId="49" fontId="32" fillId="2" borderId="2" xfId="96" applyNumberFormat="1" applyFont="1" applyFill="1" applyBorder="1" applyAlignment="1">
      <alignment vertical="center"/>
    </xf>
    <xf numFmtId="49" fontId="32" fillId="2" borderId="2" xfId="96" applyNumberFormat="1" applyFont="1" applyFill="1" applyBorder="1" applyAlignment="1">
      <alignment vertical="center" wrapText="1"/>
    </xf>
    <xf numFmtId="2" fontId="32" fillId="2" borderId="2" xfId="24" applyNumberFormat="1" applyFont="1" applyFill="1" applyBorder="1" applyAlignment="1">
      <alignment vertical="center"/>
      <protection locked="0"/>
    </xf>
    <xf numFmtId="49" fontId="10" fillId="0" borderId="0" xfId="9" applyNumberFormat="1" applyFont="1" applyAlignment="1">
      <alignment horizontal="left" vertical="top" indent="1"/>
      <protection locked="0"/>
    </xf>
    <xf numFmtId="49" fontId="10" fillId="0" borderId="0" xfId="96" applyNumberFormat="1" applyFont="1" applyAlignment="1">
      <alignment horizontal="left" indent="1"/>
    </xf>
    <xf numFmtId="49" fontId="10" fillId="0" borderId="0" xfId="9" applyNumberFormat="1" applyFont="1" applyAlignment="1">
      <alignment horizontal="left" vertical="top" indent="2"/>
      <protection locked="0"/>
    </xf>
    <xf numFmtId="49" fontId="10" fillId="0" borderId="0" xfId="96" applyNumberFormat="1" applyFont="1" applyAlignment="1">
      <alignment horizontal="left" indent="2"/>
    </xf>
    <xf numFmtId="49" fontId="28" fillId="0" borderId="0" xfId="96" applyNumberFormat="1" applyFont="1"/>
    <xf numFmtId="2" fontId="32" fillId="0" borderId="2" xfId="96" applyNumberFormat="1" applyFont="1" applyFill="1" applyBorder="1" applyAlignment="1">
      <alignment vertical="center"/>
    </xf>
    <xf numFmtId="2" fontId="32" fillId="0" borderId="2" xfId="96" applyNumberFormat="1" applyFont="1" applyBorder="1" applyAlignment="1">
      <alignment vertical="center"/>
    </xf>
    <xf numFmtId="180" fontId="32" fillId="2" borderId="2" xfId="96" applyNumberFormat="1" applyFont="1" applyFill="1" applyBorder="1" applyAlignment="1">
      <alignment horizontal="right" vertical="center"/>
    </xf>
    <xf numFmtId="49" fontId="34" fillId="2" borderId="2" xfId="96" applyNumberFormat="1" applyFont="1" applyFill="1" applyBorder="1" applyAlignment="1">
      <alignment horizontal="left" vertical="center" wrapText="1"/>
    </xf>
    <xf numFmtId="49" fontId="32" fillId="2" borderId="2" xfId="96" applyNumberFormat="1" applyFont="1" applyFill="1" applyBorder="1" applyAlignment="1">
      <alignment horizontal="left" vertical="center" wrapText="1"/>
    </xf>
    <xf numFmtId="0" fontId="32" fillId="2" borderId="2" xfId="96" applyNumberFormat="1" applyFont="1" applyFill="1" applyBorder="1" applyAlignment="1">
      <alignment horizontal="left" vertical="center"/>
    </xf>
    <xf numFmtId="49" fontId="23" fillId="0" borderId="2" xfId="9" applyNumberFormat="1" applyFont="1" applyBorder="1" applyAlignment="1">
      <alignment horizontal="center" vertical="center"/>
      <protection locked="0"/>
    </xf>
    <xf numFmtId="177" fontId="33" fillId="0" borderId="0" xfId="9" applyNumberFormat="1" applyFont="1" applyAlignment="1">
      <alignment vertical="top"/>
      <protection locked="0"/>
    </xf>
    <xf numFmtId="0" fontId="33" fillId="0" borderId="0" xfId="96" applyFont="1" applyAlignment="1">
      <alignment horizontal="center" vertical="center" wrapText="1"/>
    </xf>
    <xf numFmtId="49" fontId="28" fillId="0" borderId="0" xfId="96" applyNumberFormat="1" applyFont="1" applyAlignment="1">
      <alignment horizontal="left" vertical="center"/>
    </xf>
    <xf numFmtId="49" fontId="10" fillId="0" borderId="0" xfId="96" applyNumberFormat="1" applyFont="1" applyAlignment="1">
      <alignment horizontal="left" vertical="center" indent="1"/>
    </xf>
    <xf numFmtId="49" fontId="10" fillId="0" borderId="0" xfId="96" applyNumberFormat="1" applyFont="1" applyAlignment="1">
      <alignment horizontal="left" vertical="center" indent="2"/>
    </xf>
    <xf numFmtId="49" fontId="28" fillId="0" borderId="0" xfId="96" applyNumberFormat="1" applyFont="1" applyAlignment="1">
      <alignment vertical="center"/>
    </xf>
    <xf numFmtId="0" fontId="9" fillId="0" borderId="2" xfId="9" applyFont="1" applyBorder="1" applyAlignment="1">
      <alignment horizontal="right" vertical="center"/>
      <protection locked="0"/>
    </xf>
    <xf numFmtId="3" fontId="17" fillId="0" borderId="2" xfId="92" applyNumberFormat="1" applyFont="1" applyBorder="1" applyAlignment="1">
      <alignment vertical="center" wrapText="1" shrinkToFit="1"/>
    </xf>
    <xf numFmtId="0" fontId="17" fillId="0" borderId="2" xfId="92" applyNumberFormat="1" applyFont="1" applyBorder="1" applyAlignment="1">
      <alignment vertical="center" shrinkToFit="1"/>
    </xf>
    <xf numFmtId="3" fontId="17" fillId="0" borderId="2" xfId="92" applyNumberFormat="1" applyFont="1" applyBorder="1" applyAlignment="1">
      <alignment vertical="center" shrinkToFit="1"/>
    </xf>
    <xf numFmtId="3" fontId="23" fillId="0" borderId="11" xfId="92" applyNumberFormat="1" applyFont="1" applyBorder="1" applyAlignment="1">
      <alignment vertical="center" shrinkToFit="1"/>
    </xf>
    <xf numFmtId="0" fontId="23" fillId="0" borderId="2" xfId="92" applyNumberFormat="1" applyFont="1" applyBorder="1" applyAlignment="1">
      <alignment vertical="center" shrinkToFit="1"/>
    </xf>
    <xf numFmtId="177" fontId="9" fillId="0" borderId="2" xfId="9" applyNumberFormat="1" applyFont="1" applyBorder="1" applyAlignment="1">
      <alignment horizontal="right" vertical="center"/>
      <protection locked="0"/>
    </xf>
    <xf numFmtId="177" fontId="9" fillId="0" borderId="2" xfId="9" applyNumberFormat="1" applyFont="1" applyBorder="1" applyAlignment="1">
      <alignment vertical="center"/>
      <protection locked="0"/>
    </xf>
    <xf numFmtId="0" fontId="27" fillId="0" borderId="2" xfId="96" applyNumberFormat="1" applyFont="1" applyBorder="1" applyAlignment="1">
      <alignment horizontal="left" vertical="center"/>
    </xf>
    <xf numFmtId="177" fontId="9" fillId="0" borderId="2" xfId="96" applyNumberFormat="1" applyFont="1" applyBorder="1" applyAlignment="1">
      <alignment horizontal="right" vertical="center"/>
    </xf>
    <xf numFmtId="0" fontId="10" fillId="0" borderId="2" xfId="96" applyFont="1" applyBorder="1" applyAlignment="1">
      <alignment horizontal="right" vertical="center"/>
    </xf>
    <xf numFmtId="177" fontId="10" fillId="0" borderId="2" xfId="96" applyNumberFormat="1" applyFont="1" applyBorder="1" applyAlignment="1">
      <alignment horizontal="right" vertical="center"/>
    </xf>
    <xf numFmtId="3" fontId="23" fillId="0" borderId="2" xfId="92" applyNumberFormat="1" applyFont="1" applyBorder="1" applyAlignment="1">
      <alignment vertical="center" shrinkToFit="1"/>
    </xf>
    <xf numFmtId="0" fontId="23" fillId="0" borderId="2" xfId="92" applyFont="1" applyBorder="1" applyAlignment="1">
      <alignment vertical="center" shrinkToFit="1"/>
    </xf>
    <xf numFmtId="0" fontId="17" fillId="0" borderId="2" xfId="92" applyFont="1" applyBorder="1" applyAlignment="1">
      <alignment vertical="center" shrinkToFit="1"/>
    </xf>
    <xf numFmtId="177" fontId="9" fillId="0" borderId="2" xfId="96" applyNumberFormat="1" applyFont="1" applyBorder="1" applyAlignment="1">
      <alignment vertical="center"/>
    </xf>
    <xf numFmtId="177" fontId="9" fillId="0" borderId="0" xfId="96" applyNumberFormat="1" applyFont="1" applyAlignment="1">
      <alignment vertical="center"/>
    </xf>
    <xf numFmtId="0" fontId="10" fillId="2" borderId="0" xfId="50" applyNumberFormat="1" applyFont="1" applyFill="1" applyBorder="1" applyAlignment="1">
      <alignment wrapText="1"/>
    </xf>
    <xf numFmtId="0" fontId="27" fillId="2" borderId="0" xfId="50" applyNumberFormat="1" applyFont="1" applyFill="1" applyBorder="1" applyAlignment="1">
      <alignment horizontal="center" vertical="center" wrapText="1"/>
    </xf>
    <xf numFmtId="0" fontId="1" fillId="2" borderId="0" xfId="50" applyNumberFormat="1" applyFont="1" applyFill="1" applyBorder="1" applyAlignment="1">
      <alignment wrapText="1"/>
    </xf>
    <xf numFmtId="0" fontId="2" fillId="2" borderId="0" xfId="90" applyNumberFormat="1" applyFont="1" applyFill="1" applyAlignment="1">
      <alignment vertical="center" wrapText="1"/>
    </xf>
    <xf numFmtId="0" fontId="3" fillId="2" borderId="0" xfId="90" applyFont="1" applyFill="1" applyAlignment="1">
      <alignment horizontal="left" vertical="center" wrapText="1"/>
    </xf>
    <xf numFmtId="0" fontId="1" fillId="2" borderId="0" xfId="50" applyNumberFormat="1" applyFont="1" applyFill="1" applyAlignment="1">
      <alignment wrapText="1"/>
    </xf>
    <xf numFmtId="49" fontId="19" fillId="2" borderId="0" xfId="50" applyNumberFormat="1" applyFont="1" applyFill="1" applyAlignment="1">
      <alignment horizontal="center" vertical="center" wrapText="1"/>
    </xf>
    <xf numFmtId="0" fontId="9" fillId="2" borderId="0" xfId="50" applyFont="1" applyFill="1" applyAlignment="1">
      <alignment wrapText="1"/>
    </xf>
    <xf numFmtId="177" fontId="26" fillId="2" borderId="0" xfId="9" applyNumberFormat="1" applyFont="1" applyFill="1" applyAlignment="1">
      <alignment horizontal="right" vertical="top"/>
      <protection locked="0"/>
    </xf>
    <xf numFmtId="0" fontId="10" fillId="2" borderId="0" xfId="50" applyNumberFormat="1" applyFont="1" applyFill="1" applyAlignment="1">
      <alignment wrapText="1"/>
    </xf>
    <xf numFmtId="0" fontId="27" fillId="2" borderId="2" xfId="50" applyFont="1" applyFill="1" applyBorder="1" applyAlignment="1">
      <alignment horizontal="center" vertical="center" wrapText="1"/>
    </xf>
    <xf numFmtId="181" fontId="35" fillId="2" borderId="2" xfId="50" applyNumberFormat="1" applyFont="1" applyFill="1" applyBorder="1" applyAlignment="1">
      <alignment horizontal="center" vertical="center" wrapText="1"/>
    </xf>
    <xf numFmtId="0" fontId="27" fillId="2" borderId="0" xfId="50" applyFont="1" applyFill="1" applyAlignment="1">
      <alignment horizontal="center" vertical="center" wrapText="1"/>
    </xf>
    <xf numFmtId="0" fontId="27" fillId="2" borderId="0" xfId="50" applyNumberFormat="1" applyFont="1" applyFill="1" applyAlignment="1">
      <alignment horizontal="center" vertical="center" wrapText="1"/>
    </xf>
    <xf numFmtId="0" fontId="36" fillId="0" borderId="2" xfId="0" applyFont="1" applyBorder="1" applyAlignment="1">
      <alignment vertical="center" wrapText="1"/>
    </xf>
    <xf numFmtId="2" fontId="34" fillId="0" borderId="2" xfId="0" applyNumberFormat="1" applyFont="1" applyFill="1" applyBorder="1" applyAlignment="1">
      <alignment horizontal="right" vertical="center"/>
    </xf>
    <xf numFmtId="0" fontId="37" fillId="0" borderId="8" xfId="0" applyFont="1" applyBorder="1" applyAlignment="1">
      <alignment vertical="center" wrapText="1"/>
    </xf>
    <xf numFmtId="2" fontId="32" fillId="0" borderId="2" xfId="0" applyNumberFormat="1" applyFont="1" applyBorder="1" applyAlignment="1">
      <alignment horizontal="right" vertical="center"/>
    </xf>
    <xf numFmtId="0" fontId="9" fillId="2" borderId="2" xfId="50" applyFont="1" applyFill="1" applyBorder="1" applyAlignment="1">
      <alignment horizontal="center" vertical="center" wrapText="1"/>
    </xf>
    <xf numFmtId="181" fontId="8" fillId="2" borderId="2" xfId="50" applyNumberFormat="1" applyFont="1" applyFill="1" applyBorder="1" applyAlignment="1">
      <alignment wrapText="1"/>
    </xf>
    <xf numFmtId="49" fontId="10" fillId="0" borderId="0" xfId="9" applyNumberFormat="1" applyFont="1" applyFill="1" applyBorder="1" applyAlignment="1">
      <alignment horizontal="left" vertical="top"/>
      <protection locked="0"/>
    </xf>
    <xf numFmtId="0" fontId="10" fillId="0" borderId="0" xfId="9" applyNumberFormat="1" applyFont="1" applyFill="1" applyBorder="1" applyAlignment="1">
      <alignment vertical="top"/>
      <protection locked="0"/>
    </xf>
    <xf numFmtId="0" fontId="18" fillId="0" borderId="0" xfId="9" applyNumberFormat="1" applyFont="1" applyFill="1" applyBorder="1" applyAlignment="1">
      <alignment vertical="top"/>
      <protection locked="0"/>
    </xf>
    <xf numFmtId="177" fontId="18" fillId="0" borderId="0" xfId="9" applyNumberFormat="1" applyFont="1" applyFill="1" applyBorder="1" applyAlignment="1">
      <alignment vertical="top"/>
      <protection locked="0"/>
    </xf>
    <xf numFmtId="0" fontId="10" fillId="0" borderId="0" xfId="9" applyNumberFormat="1" applyFont="1" applyFill="1" applyAlignment="1">
      <alignment vertical="top"/>
      <protection locked="0"/>
    </xf>
    <xf numFmtId="0" fontId="18" fillId="0" borderId="0" xfId="9" applyNumberFormat="1" applyFont="1" applyFill="1" applyAlignment="1">
      <alignment vertical="top"/>
      <protection locked="0"/>
    </xf>
    <xf numFmtId="49" fontId="18" fillId="0" borderId="0" xfId="96" applyNumberFormat="1" applyFont="1" applyFill="1"/>
    <xf numFmtId="0" fontId="19" fillId="0" borderId="0" xfId="9" applyNumberFormat="1" applyFont="1" applyAlignment="1">
      <alignment horizontal="center" vertical="center" wrapText="1"/>
      <protection locked="0"/>
    </xf>
    <xf numFmtId="0" fontId="20" fillId="0" borderId="0" xfId="9" applyNumberFormat="1" applyFont="1" applyFill="1" applyAlignment="1">
      <alignment horizontal="center" vertical="center"/>
      <protection locked="0"/>
    </xf>
    <xf numFmtId="0" fontId="19" fillId="0" borderId="0" xfId="9" applyNumberFormat="1" applyFont="1" applyFill="1" applyAlignment="1">
      <alignment horizontal="center" vertical="center" wrapText="1"/>
      <protection locked="0"/>
    </xf>
    <xf numFmtId="49" fontId="10" fillId="0" borderId="0" xfId="9" applyNumberFormat="1" applyFont="1" applyFill="1" applyAlignment="1">
      <alignment horizontal="left" vertical="top"/>
      <protection locked="0"/>
    </xf>
    <xf numFmtId="49" fontId="27" fillId="0" borderId="13" xfId="9" applyNumberFormat="1" applyFont="1" applyBorder="1" applyAlignment="1">
      <alignment horizontal="center" vertical="center"/>
      <protection locked="0"/>
    </xf>
    <xf numFmtId="180" fontId="10" fillId="0" borderId="2" xfId="9" applyNumberFormat="1" applyFont="1" applyBorder="1" applyAlignment="1">
      <alignment horizontal="center" vertical="center"/>
      <protection locked="0"/>
    </xf>
    <xf numFmtId="2" fontId="18" fillId="0" borderId="0" xfId="96" applyNumberFormat="1" applyFont="1" applyFill="1"/>
    <xf numFmtId="177" fontId="18" fillId="0" borderId="0" xfId="9" applyNumberFormat="1" applyFont="1" applyFill="1" applyAlignment="1">
      <alignment vertical="top"/>
      <protection locked="0"/>
    </xf>
    <xf numFmtId="0" fontId="2" fillId="2" borderId="0" xfId="90" applyFont="1" applyFill="1" applyAlignment="1">
      <alignment vertical="center" wrapText="1"/>
    </xf>
    <xf numFmtId="181" fontId="38" fillId="2" borderId="2" xfId="50" applyNumberFormat="1" applyFont="1" applyFill="1" applyBorder="1" applyAlignment="1">
      <alignment horizontal="center" vertical="center" wrapText="1"/>
    </xf>
    <xf numFmtId="2" fontId="34" fillId="0" borderId="2" xfId="0" applyNumberFormat="1" applyFont="1" applyBorder="1" applyAlignment="1">
      <alignment horizontal="right" vertical="center"/>
    </xf>
    <xf numFmtId="49" fontId="9" fillId="0" borderId="13" xfId="9" applyNumberFormat="1" applyFont="1" applyBorder="1" applyAlignment="1">
      <alignment horizontal="center" vertical="center"/>
      <protection locked="0"/>
    </xf>
    <xf numFmtId="49" fontId="9" fillId="0" borderId="11" xfId="9" applyNumberFormat="1" applyFont="1" applyBorder="1" applyAlignment="1">
      <alignment horizontal="center" vertical="center"/>
      <protection locked="0"/>
    </xf>
    <xf numFmtId="0" fontId="0" fillId="0" borderId="14" xfId="0" applyFill="1" applyBorder="1"/>
    <xf numFmtId="0" fontId="0" fillId="0" borderId="12" xfId="0" applyFill="1" applyBorder="1"/>
    <xf numFmtId="0" fontId="0" fillId="0" borderId="15" xfId="0" applyFill="1" applyBorder="1"/>
    <xf numFmtId="49" fontId="9" fillId="0" borderId="0" xfId="96" applyNumberFormat="1" applyFont="1" applyFill="1" applyBorder="1" applyAlignment="1">
      <alignment horizontal="left" vertical="center"/>
    </xf>
    <xf numFmtId="0" fontId="2" fillId="0" borderId="0" xfId="96" applyFont="1" applyAlignment="1">
      <alignment vertical="center"/>
    </xf>
    <xf numFmtId="0" fontId="19" fillId="0" borderId="0" xfId="96" applyNumberFormat="1" applyFont="1" applyAlignment="1">
      <alignment horizontal="center" vertical="center"/>
    </xf>
    <xf numFmtId="49" fontId="23" fillId="2" borderId="2" xfId="0" applyNumberFormat="1" applyFont="1" applyFill="1" applyBorder="1" applyAlignment="1">
      <alignment vertical="center"/>
    </xf>
    <xf numFmtId="0" fontId="39" fillId="2" borderId="13" xfId="0" applyFont="1" applyFill="1" applyBorder="1" applyAlignment="1">
      <alignment vertical="center"/>
    </xf>
    <xf numFmtId="49" fontId="17" fillId="2" borderId="2" xfId="0" applyNumberFormat="1" applyFont="1" applyFill="1" applyBorder="1" applyAlignment="1">
      <alignment vertical="center"/>
    </xf>
    <xf numFmtId="49" fontId="17" fillId="2" borderId="11" xfId="0" applyNumberFormat="1" applyFont="1" applyFill="1" applyBorder="1" applyAlignment="1">
      <alignment horizontal="left" vertical="center" indent="1"/>
    </xf>
    <xf numFmtId="0" fontId="24" fillId="0" borderId="8" xfId="0" applyFont="1" applyFill="1" applyBorder="1" applyAlignment="1">
      <alignment vertical="center" wrapText="1"/>
    </xf>
    <xf numFmtId="0" fontId="1" fillId="0" borderId="0" xfId="0" applyFont="1" applyFill="1" applyAlignment="1">
      <alignment vertical="center" wrapText="1"/>
    </xf>
    <xf numFmtId="49" fontId="17" fillId="2" borderId="2" xfId="0" applyNumberFormat="1" applyFont="1" applyFill="1" applyBorder="1" applyAlignment="1">
      <alignment horizontal="left" vertical="center" indent="1"/>
    </xf>
    <xf numFmtId="0" fontId="5" fillId="2" borderId="15" xfId="0" applyFont="1" applyFill="1" applyBorder="1" applyAlignment="1">
      <alignment vertical="center"/>
    </xf>
    <xf numFmtId="0" fontId="39" fillId="2" borderId="2" xfId="0" applyFont="1" applyFill="1" applyBorder="1" applyAlignment="1">
      <alignment vertical="center"/>
    </xf>
    <xf numFmtId="0" fontId="24" fillId="0" borderId="0" xfId="0" applyFont="1" applyFill="1" applyAlignment="1">
      <alignment vertical="center" wrapText="1"/>
    </xf>
    <xf numFmtId="0" fontId="39" fillId="2" borderId="15" xfId="0" applyFont="1" applyFill="1" applyBorder="1" applyAlignment="1">
      <alignment vertical="center"/>
    </xf>
    <xf numFmtId="0" fontId="5" fillId="2" borderId="2" xfId="0" applyFont="1" applyFill="1" applyBorder="1" applyAlignment="1">
      <alignment vertical="center"/>
    </xf>
    <xf numFmtId="0" fontId="5" fillId="2" borderId="13" xfId="0" applyFont="1" applyFill="1" applyBorder="1" applyAlignment="1">
      <alignment vertical="center"/>
    </xf>
    <xf numFmtId="49" fontId="17" fillId="2" borderId="2" xfId="0" applyNumberFormat="1" applyFont="1" applyFill="1" applyBorder="1" applyAlignment="1">
      <alignment vertical="center" wrapText="1"/>
    </xf>
    <xf numFmtId="0" fontId="5" fillId="2" borderId="8" xfId="0" applyFont="1" applyFill="1" applyBorder="1" applyAlignment="1">
      <alignment vertical="center"/>
    </xf>
    <xf numFmtId="49" fontId="17" fillId="2" borderId="2" xfId="0" applyNumberFormat="1" applyFont="1" applyFill="1" applyBorder="1" applyAlignment="1">
      <alignment horizontal="left" vertical="center" indent="1" shrinkToFit="1"/>
    </xf>
    <xf numFmtId="0" fontId="35" fillId="0" borderId="2" xfId="96" applyFont="1" applyBorder="1" applyAlignment="1">
      <alignment horizontal="center" vertical="center"/>
    </xf>
    <xf numFmtId="0" fontId="8" fillId="0" borderId="2" xfId="96" applyFont="1" applyBorder="1" applyAlignment="1">
      <alignment horizontal="center" vertical="center"/>
    </xf>
    <xf numFmtId="181" fontId="8" fillId="0" borderId="2" xfId="96" applyNumberFormat="1" applyFont="1" applyBorder="1" applyAlignment="1">
      <alignment vertical="center"/>
    </xf>
    <xf numFmtId="0" fontId="10" fillId="2" borderId="0" xfId="9" applyNumberFormat="1" applyFont="1" applyFill="1" applyBorder="1" applyAlignment="1" applyProtection="1">
      <alignment vertical="top"/>
      <protection locked="0"/>
    </xf>
    <xf numFmtId="49" fontId="10" fillId="2" borderId="0" xfId="9" applyNumberFormat="1" applyFont="1" applyFill="1" applyBorder="1" applyAlignment="1" applyProtection="1">
      <alignment horizontal="left" vertical="top"/>
      <protection locked="0"/>
    </xf>
    <xf numFmtId="49" fontId="10" fillId="2" borderId="0" xfId="9" applyNumberFormat="1" applyFont="1" applyFill="1" applyBorder="1" applyAlignment="1" applyProtection="1">
      <alignment horizontal="left" vertical="top" indent="1"/>
      <protection locked="0"/>
    </xf>
    <xf numFmtId="49" fontId="10" fillId="2" borderId="0" xfId="9" applyNumberFormat="1" applyFont="1" applyFill="1" applyBorder="1" applyAlignment="1" applyProtection="1">
      <alignment horizontal="left" vertical="top" indent="2"/>
      <protection locked="0"/>
    </xf>
    <xf numFmtId="178" fontId="10" fillId="2" borderId="0" xfId="9" applyNumberFormat="1" applyFont="1" applyFill="1" applyBorder="1" applyAlignment="1" applyProtection="1">
      <alignment horizontal="left" vertical="top"/>
      <protection locked="0"/>
    </xf>
    <xf numFmtId="177" fontId="10" fillId="2" borderId="0" xfId="9" applyNumberFormat="1" applyFont="1" applyFill="1" applyBorder="1" applyAlignment="1" applyProtection="1">
      <alignment vertical="top"/>
      <protection locked="0"/>
    </xf>
    <xf numFmtId="0" fontId="18" fillId="2" borderId="0" xfId="9" applyNumberFormat="1" applyFont="1" applyFill="1" applyBorder="1" applyAlignment="1" applyProtection="1">
      <alignment vertical="top"/>
      <protection locked="0"/>
    </xf>
    <xf numFmtId="49" fontId="18" fillId="2" borderId="0" xfId="96" applyNumberFormat="1" applyFont="1" applyFill="1" applyBorder="1"/>
    <xf numFmtId="2" fontId="18" fillId="2" borderId="0" xfId="96" applyNumberFormat="1" applyFont="1" applyFill="1" applyBorder="1"/>
    <xf numFmtId="177" fontId="18" fillId="2" borderId="0" xfId="9" applyNumberFormat="1" applyFont="1" applyFill="1" applyBorder="1" applyAlignment="1" applyProtection="1">
      <alignment vertical="top"/>
      <protection locked="0"/>
    </xf>
    <xf numFmtId="178" fontId="2" fillId="2" borderId="0" xfId="90" applyNumberFormat="1" applyFont="1" applyFill="1" applyAlignment="1">
      <alignment horizontal="left" vertical="center"/>
    </xf>
    <xf numFmtId="178" fontId="40" fillId="2" borderId="0" xfId="9" applyNumberFormat="1" applyFont="1" applyFill="1" applyAlignment="1">
      <alignment horizontal="center" vertical="top"/>
      <protection locked="0"/>
    </xf>
    <xf numFmtId="0" fontId="41" fillId="2" borderId="0" xfId="9" applyFont="1" applyFill="1" applyAlignment="1">
      <alignment horizontal="center" vertical="top"/>
      <protection locked="0"/>
    </xf>
    <xf numFmtId="177" fontId="41" fillId="2" borderId="0" xfId="9" applyNumberFormat="1" applyFont="1" applyFill="1" applyAlignment="1">
      <alignment horizontal="center" vertical="top"/>
      <protection locked="0"/>
    </xf>
    <xf numFmtId="0" fontId="18" fillId="2" borderId="0" xfId="9" applyFont="1" applyFill="1" applyAlignment="1">
      <alignment vertical="top"/>
      <protection locked="0"/>
    </xf>
    <xf numFmtId="178" fontId="9" fillId="2" borderId="0" xfId="9" applyNumberFormat="1" applyFont="1" applyFill="1" applyAlignment="1">
      <alignment horizontal="left" vertical="top"/>
      <protection locked="0"/>
    </xf>
    <xf numFmtId="0" fontId="9" fillId="2" borderId="0" xfId="9" applyFont="1" applyFill="1" applyAlignment="1">
      <alignment vertical="top"/>
      <protection locked="0"/>
    </xf>
    <xf numFmtId="177" fontId="30" fillId="2" borderId="0" xfId="9" applyNumberFormat="1" applyFont="1" applyFill="1" applyAlignment="1">
      <alignment horizontal="right" vertical="center"/>
      <protection locked="0"/>
    </xf>
    <xf numFmtId="178" fontId="27" fillId="2" borderId="2" xfId="9" applyNumberFormat="1" applyFont="1" applyFill="1" applyBorder="1" applyAlignment="1">
      <alignment horizontal="center" vertical="center"/>
      <protection locked="0"/>
    </xf>
    <xf numFmtId="0" fontId="27" fillId="2" borderId="2" xfId="9" applyFont="1" applyFill="1" applyBorder="1" applyAlignment="1">
      <alignment horizontal="center" vertical="center"/>
      <protection locked="0"/>
    </xf>
    <xf numFmtId="177" fontId="27" fillId="2" borderId="2" xfId="9" applyNumberFormat="1" applyFont="1" applyFill="1" applyBorder="1" applyAlignment="1">
      <alignment horizontal="center" vertical="center"/>
      <protection locked="0"/>
    </xf>
    <xf numFmtId="0" fontId="10" fillId="2" borderId="0" xfId="96" applyFont="1" applyFill="1" applyAlignment="1">
      <alignment vertical="center" wrapText="1"/>
    </xf>
    <xf numFmtId="178" fontId="34" fillId="0" borderId="2" xfId="0" applyNumberFormat="1" applyFont="1" applyBorder="1" applyAlignment="1">
      <alignment horizontal="left" vertical="center"/>
    </xf>
    <xf numFmtId="180" fontId="34" fillId="0" borderId="2" xfId="0" applyNumberFormat="1" applyFont="1" applyBorder="1" applyAlignment="1">
      <alignment vertical="center"/>
    </xf>
    <xf numFmtId="180" fontId="34" fillId="0" borderId="2" xfId="0" applyNumberFormat="1" applyFont="1" applyBorder="1" applyAlignment="1">
      <alignment horizontal="right" vertical="center"/>
    </xf>
    <xf numFmtId="49" fontId="9" fillId="2" borderId="0" xfId="9" applyNumberFormat="1" applyFont="1" applyFill="1" applyBorder="1" applyAlignment="1">
      <alignment horizontal="left" vertical="top"/>
      <protection locked="0"/>
    </xf>
    <xf numFmtId="49" fontId="10" fillId="2" borderId="0" xfId="96" applyNumberFormat="1" applyFont="1" applyFill="1" applyAlignment="1">
      <alignment horizontal="left"/>
    </xf>
    <xf numFmtId="178" fontId="42" fillId="0" borderId="2" xfId="0" applyNumberFormat="1" applyFont="1" applyBorder="1" applyAlignment="1">
      <alignment horizontal="left" vertical="center"/>
    </xf>
    <xf numFmtId="180" fontId="42" fillId="0" borderId="2" xfId="0" applyNumberFormat="1" applyFont="1" applyBorder="1" applyAlignment="1">
      <alignment vertical="center"/>
    </xf>
    <xf numFmtId="180" fontId="42" fillId="0" borderId="2" xfId="0" applyNumberFormat="1" applyFont="1" applyBorder="1" applyAlignment="1">
      <alignment horizontal="right" vertical="center"/>
    </xf>
    <xf numFmtId="49" fontId="10" fillId="2" borderId="0" xfId="96" applyNumberFormat="1" applyFont="1" applyFill="1" applyAlignment="1">
      <alignment horizontal="left" indent="1"/>
    </xf>
    <xf numFmtId="49" fontId="10" fillId="2" borderId="0" xfId="96" applyNumberFormat="1" applyFont="1" applyFill="1" applyAlignment="1">
      <alignment horizontal="left" indent="2"/>
    </xf>
    <xf numFmtId="179" fontId="10" fillId="2" borderId="0" xfId="9" applyNumberFormat="1" applyFont="1" applyFill="1" applyAlignment="1">
      <alignment vertical="top"/>
      <protection locked="0"/>
    </xf>
    <xf numFmtId="49" fontId="10" fillId="2" borderId="0" xfId="96" applyNumberFormat="1" applyFont="1" applyFill="1"/>
    <xf numFmtId="178" fontId="10" fillId="2" borderId="0" xfId="9" applyNumberFormat="1" applyFont="1" applyFill="1" applyAlignment="1">
      <alignment vertical="top"/>
      <protection locked="0"/>
    </xf>
    <xf numFmtId="180" fontId="10" fillId="2" borderId="0" xfId="9" applyNumberFormat="1" applyFont="1" applyFill="1" applyAlignment="1">
      <alignment vertical="top"/>
      <protection locked="0"/>
    </xf>
    <xf numFmtId="0" fontId="42" fillId="0" borderId="2" xfId="0" applyFont="1" applyBorder="1" applyAlignment="1">
      <alignment horizontal="left" vertical="center"/>
    </xf>
    <xf numFmtId="180" fontId="42" fillId="0" borderId="2" xfId="0" applyNumberFormat="1" applyFont="1" applyBorder="1" applyAlignment="1">
      <alignment horizontal="left" vertical="center"/>
    </xf>
    <xf numFmtId="0" fontId="18" fillId="2" borderId="0" xfId="9" applyNumberFormat="1" applyFont="1" applyFill="1" applyBorder="1" applyAlignment="1">
      <alignment vertical="top"/>
      <protection locked="0"/>
    </xf>
    <xf numFmtId="177" fontId="10" fillId="2" borderId="0" xfId="9" applyNumberFormat="1" applyFont="1" applyFill="1" applyAlignment="1">
      <alignment vertical="top"/>
      <protection locked="0"/>
    </xf>
    <xf numFmtId="0" fontId="10" fillId="2" borderId="0" xfId="96" applyFont="1" applyFill="1" applyAlignment="1">
      <alignment horizontal="center" vertical="center" wrapText="1"/>
    </xf>
    <xf numFmtId="2" fontId="10" fillId="2" borderId="0" xfId="96" applyNumberFormat="1" applyFont="1" applyFill="1"/>
    <xf numFmtId="178" fontId="18" fillId="2" borderId="0" xfId="9" applyNumberFormat="1" applyFont="1" applyFill="1" applyAlignment="1">
      <alignment vertical="top"/>
      <protection locked="0"/>
    </xf>
    <xf numFmtId="0" fontId="25" fillId="2" borderId="0" xfId="9" applyNumberFormat="1" applyFont="1" applyFill="1" applyBorder="1" applyAlignment="1">
      <alignment vertical="top"/>
      <protection locked="0"/>
    </xf>
    <xf numFmtId="178" fontId="43" fillId="0" borderId="2" xfId="0" applyNumberFormat="1" applyFont="1" applyBorder="1" applyAlignment="1">
      <alignment horizontal="left" vertical="center"/>
    </xf>
    <xf numFmtId="180" fontId="43" fillId="0" borderId="2" xfId="0" applyNumberFormat="1" applyFont="1" applyBorder="1" applyAlignment="1">
      <alignment vertical="center"/>
    </xf>
    <xf numFmtId="180" fontId="43" fillId="0" borderId="2" xfId="0" applyNumberFormat="1" applyFont="1" applyBorder="1" applyAlignment="1">
      <alignment horizontal="right" vertical="center"/>
    </xf>
    <xf numFmtId="180" fontId="42" fillId="0" borderId="2" xfId="0" applyNumberFormat="1" applyFont="1" applyFill="1" applyBorder="1" applyAlignment="1">
      <alignment horizontal="right" vertical="center"/>
    </xf>
    <xf numFmtId="180" fontId="34" fillId="0" borderId="2" xfId="0" applyNumberFormat="1" applyFont="1" applyFill="1" applyBorder="1" applyAlignment="1">
      <alignment horizontal="right" vertical="center"/>
    </xf>
    <xf numFmtId="0" fontId="18" fillId="3" borderId="0" xfId="9" applyNumberFormat="1" applyFont="1" applyFill="1" applyAlignment="1">
      <alignment vertical="top"/>
      <protection locked="0"/>
    </xf>
    <xf numFmtId="0" fontId="18" fillId="0" borderId="0" xfId="9" applyNumberFormat="1" applyFont="1" applyAlignment="1">
      <alignment vertical="top"/>
      <protection locked="0"/>
    </xf>
    <xf numFmtId="0" fontId="42" fillId="0" borderId="2" xfId="0" applyFont="1" applyFill="1" applyBorder="1" applyAlignment="1">
      <alignment horizontal="left" vertical="center"/>
    </xf>
    <xf numFmtId="180" fontId="42" fillId="0" borderId="2" xfId="0" applyNumberFormat="1" applyFont="1" applyFill="1" applyBorder="1" applyAlignment="1">
      <alignment vertical="center"/>
    </xf>
    <xf numFmtId="0" fontId="10" fillId="2" borderId="0" xfId="9" applyNumberFormat="1" applyFont="1" applyFill="1" applyAlignment="1">
      <alignment vertical="top"/>
      <protection locked="0"/>
    </xf>
    <xf numFmtId="0" fontId="18" fillId="2" borderId="0" xfId="9" applyNumberFormat="1" applyFont="1" applyFill="1" applyAlignment="1">
      <alignment vertical="top"/>
      <protection locked="0"/>
    </xf>
    <xf numFmtId="49" fontId="18" fillId="2" borderId="0" xfId="96" applyNumberFormat="1" applyFont="1" applyFill="1"/>
    <xf numFmtId="0" fontId="10" fillId="2" borderId="0" xfId="9" applyNumberFormat="1" applyFont="1" applyFill="1" applyAlignment="1" applyProtection="1">
      <alignment vertical="top"/>
      <protection locked="0"/>
    </xf>
    <xf numFmtId="0" fontId="18" fillId="2" borderId="0" xfId="9" applyNumberFormat="1" applyFont="1" applyFill="1" applyAlignment="1" applyProtection="1">
      <alignment vertical="top"/>
      <protection locked="0"/>
    </xf>
    <xf numFmtId="178" fontId="42" fillId="0" borderId="2" xfId="0" applyNumberFormat="1" applyFont="1" applyFill="1" applyBorder="1" applyAlignment="1">
      <alignment horizontal="left" vertical="center"/>
    </xf>
    <xf numFmtId="180" fontId="34" fillId="0" borderId="0" xfId="0" applyNumberFormat="1" applyFont="1" applyAlignment="1">
      <alignment horizontal="left" vertical="center"/>
    </xf>
    <xf numFmtId="2" fontId="18" fillId="2" borderId="0" xfId="96" applyNumberFormat="1" applyFont="1" applyFill="1"/>
    <xf numFmtId="177" fontId="18" fillId="2" borderId="0" xfId="9" applyNumberFormat="1" applyFont="1" applyFill="1" applyAlignment="1">
      <alignment vertical="top"/>
      <protection locked="0"/>
    </xf>
    <xf numFmtId="177" fontId="18" fillId="2" borderId="0" xfId="9" applyNumberFormat="1" applyFont="1" applyFill="1" applyAlignment="1" applyProtection="1">
      <alignment vertical="top"/>
      <protection locked="0"/>
    </xf>
    <xf numFmtId="178" fontId="23" fillId="2" borderId="2" xfId="9" applyNumberFormat="1" applyFont="1" applyFill="1" applyBorder="1" applyAlignment="1">
      <alignment horizontal="center" vertical="center"/>
      <protection locked="0"/>
    </xf>
    <xf numFmtId="178" fontId="9" fillId="2" borderId="2" xfId="9" applyNumberFormat="1" applyFont="1" applyFill="1" applyBorder="1" applyAlignment="1">
      <alignment horizontal="center" vertical="center"/>
      <protection locked="0"/>
    </xf>
    <xf numFmtId="0" fontId="10" fillId="2" borderId="0" xfId="9" applyNumberFormat="1" applyFont="1" applyFill="1" applyBorder="1" applyAlignment="1">
      <alignment vertical="top"/>
      <protection locked="0"/>
    </xf>
    <xf numFmtId="49" fontId="27" fillId="0" borderId="11" xfId="9" applyNumberFormat="1" applyFont="1" applyBorder="1" applyAlignment="1">
      <alignment horizontal="center" vertical="center"/>
      <protection locked="0"/>
    </xf>
    <xf numFmtId="177" fontId="9" fillId="0" borderId="8" xfId="9" applyNumberFormat="1" applyFont="1" applyBorder="1" applyAlignment="1">
      <alignment horizontal="center" vertical="center"/>
      <protection locked="0"/>
    </xf>
    <xf numFmtId="49" fontId="27" fillId="0" borderId="11" xfId="9" applyNumberFormat="1" applyFont="1" applyBorder="1" applyAlignment="1">
      <alignment horizontal="left" vertical="center"/>
      <protection locked="0"/>
    </xf>
    <xf numFmtId="177" fontId="9" fillId="0" borderId="8" xfId="9" applyNumberFormat="1" applyFont="1" applyBorder="1" applyAlignment="1">
      <alignment vertical="center"/>
      <protection locked="0"/>
    </xf>
    <xf numFmtId="177" fontId="9" fillId="0" borderId="12" xfId="9" applyNumberFormat="1" applyFont="1" applyBorder="1" applyAlignment="1">
      <alignment vertical="center"/>
      <protection locked="0"/>
    </xf>
    <xf numFmtId="177" fontId="9" fillId="0" borderId="2" xfId="9" applyNumberFormat="1" applyFont="1" applyBorder="1" applyAlignment="1">
      <alignment vertical="center" wrapText="1"/>
      <protection locked="0"/>
    </xf>
    <xf numFmtId="49" fontId="17" fillId="0" borderId="11" xfId="0" applyNumberFormat="1" applyFont="1" applyBorder="1" applyAlignment="1">
      <alignment horizontal="left" vertical="center"/>
    </xf>
    <xf numFmtId="178" fontId="17" fillId="0" borderId="8" xfId="0" applyNumberFormat="1" applyFont="1" applyBorder="1" applyAlignment="1">
      <alignment horizontal="right" vertical="center"/>
    </xf>
    <xf numFmtId="49" fontId="17" fillId="0" borderId="2" xfId="0" applyNumberFormat="1" applyFont="1" applyBorder="1" applyAlignment="1">
      <alignment horizontal="left" vertical="center"/>
    </xf>
    <xf numFmtId="178" fontId="17" fillId="0" borderId="15" xfId="0" applyNumberFormat="1" applyFont="1" applyBorder="1" applyAlignment="1">
      <alignment horizontal="right" vertical="center"/>
    </xf>
    <xf numFmtId="178" fontId="17" fillId="0" borderId="2" xfId="0" applyNumberFormat="1" applyFont="1" applyBorder="1" applyAlignment="1">
      <alignment horizontal="right" vertical="center"/>
    </xf>
    <xf numFmtId="49" fontId="23" fillId="0" borderId="2" xfId="0" applyNumberFormat="1" applyFont="1" applyBorder="1" applyAlignment="1">
      <alignment horizontal="left" vertical="center"/>
    </xf>
    <xf numFmtId="178" fontId="23" fillId="4" borderId="2" xfId="0" applyNumberFormat="1" applyFont="1" applyFill="1" applyBorder="1" applyAlignment="1">
      <alignment horizontal="right" vertical="center"/>
    </xf>
    <xf numFmtId="49" fontId="27" fillId="0" borderId="2" xfId="9" applyNumberFormat="1" applyFont="1" applyBorder="1" applyAlignment="1">
      <alignment horizontal="left" vertical="center"/>
      <protection locked="0"/>
    </xf>
    <xf numFmtId="178" fontId="23" fillId="0" borderId="2" xfId="0" applyNumberFormat="1" applyFont="1" applyBorder="1" applyAlignment="1">
      <alignment horizontal="right" vertical="center"/>
    </xf>
    <xf numFmtId="177" fontId="10" fillId="0" borderId="0" xfId="9" applyNumberFormat="1" applyFont="1" applyFill="1" applyBorder="1" applyAlignment="1">
      <alignment vertical="top"/>
      <protection locked="0"/>
    </xf>
    <xf numFmtId="177" fontId="9" fillId="0" borderId="2" xfId="9" applyNumberFormat="1" applyFont="1" applyBorder="1" applyAlignment="1">
      <alignment horizontal="center" vertical="center" wrapText="1"/>
      <protection locked="0"/>
    </xf>
    <xf numFmtId="177" fontId="9" fillId="0" borderId="11" xfId="9" applyNumberFormat="1" applyFont="1" applyBorder="1" applyAlignment="1">
      <alignment vertical="center"/>
      <protection locked="0"/>
    </xf>
    <xf numFmtId="177" fontId="9" fillId="0" borderId="0" xfId="9" applyNumberFormat="1" applyFont="1" applyBorder="1" applyAlignment="1">
      <alignment vertical="center"/>
      <protection locked="0"/>
    </xf>
    <xf numFmtId="49" fontId="10" fillId="0" borderId="0" xfId="9" applyNumberFormat="1" applyFont="1" applyFill="1" applyAlignment="1">
      <alignment horizontal="left" vertical="top" indent="1"/>
      <protection locked="0"/>
    </xf>
    <xf numFmtId="49" fontId="10" fillId="0" borderId="0" xfId="9" applyNumberFormat="1" applyFont="1" applyFill="1" applyAlignment="1">
      <alignment horizontal="left" vertical="top" indent="2"/>
      <protection locked="0"/>
    </xf>
    <xf numFmtId="0" fontId="9" fillId="0" borderId="0" xfId="50" applyNumberFormat="1" applyFont="1" applyFill="1" applyBorder="1"/>
    <xf numFmtId="49" fontId="19" fillId="0" borderId="0" xfId="50" applyNumberFormat="1" applyFont="1" applyAlignment="1">
      <alignment horizontal="center" vertical="center"/>
    </xf>
    <xf numFmtId="0" fontId="8" fillId="0" borderId="0" xfId="50" applyFont="1" applyAlignment="1">
      <alignment horizontal="center"/>
    </xf>
    <xf numFmtId="182" fontId="1" fillId="0" borderId="0" xfId="50" applyNumberFormat="1" applyFont="1" applyAlignment="1">
      <alignment horizontal="right" vertical="center"/>
    </xf>
    <xf numFmtId="0" fontId="27" fillId="0" borderId="2" xfId="50" applyFont="1" applyBorder="1" applyAlignment="1">
      <alignment horizontal="center" vertical="center"/>
    </xf>
    <xf numFmtId="1" fontId="9" fillId="0" borderId="2" xfId="50" applyNumberFormat="1" applyFont="1" applyBorder="1" applyAlignment="1">
      <alignment horizontal="center" vertical="center" wrapText="1"/>
    </xf>
    <xf numFmtId="0" fontId="9" fillId="0" borderId="0" xfId="50" applyFont="1" applyAlignment="1">
      <alignment horizontal="center" vertical="center"/>
    </xf>
    <xf numFmtId="0" fontId="35" fillId="0" borderId="2" xfId="77" applyFont="1" applyBorder="1" applyAlignment="1">
      <alignment vertical="center"/>
      <protection locked="0"/>
    </xf>
    <xf numFmtId="0" fontId="35" fillId="5" borderId="2" xfId="77" applyFont="1" applyFill="1" applyBorder="1" applyAlignment="1">
      <alignment vertical="center"/>
      <protection locked="0"/>
    </xf>
    <xf numFmtId="0" fontId="29" fillId="0" borderId="2" xfId="77" applyFont="1" applyBorder="1" applyAlignment="1">
      <alignment horizontal="left" vertical="center" indent="1"/>
      <protection locked="0"/>
    </xf>
    <xf numFmtId="49" fontId="9" fillId="0" borderId="0" xfId="50" applyNumberFormat="1" applyFont="1" applyAlignment="1">
      <alignment horizontal="left" vertical="center"/>
    </xf>
    <xf numFmtId="0" fontId="29" fillId="0" borderId="2" xfId="91" applyFont="1" applyBorder="1" applyAlignment="1">
      <alignment horizontal="right" vertical="center" wrapText="1"/>
    </xf>
    <xf numFmtId="49" fontId="10" fillId="0" borderId="0" xfId="50" applyNumberFormat="1" applyFont="1" applyAlignment="1">
      <alignment horizontal="left" indent="1"/>
    </xf>
    <xf numFmtId="0" fontId="10" fillId="0" borderId="0" xfId="50" applyFont="1"/>
    <xf numFmtId="0" fontId="9" fillId="0" borderId="0" xfId="50" applyFont="1"/>
    <xf numFmtId="0" fontId="0" fillId="0" borderId="2" xfId="77" applyFont="1" applyBorder="1" applyAlignment="1">
      <alignment horizontal="left" vertical="center" indent="1"/>
      <protection locked="0"/>
    </xf>
    <xf numFmtId="178" fontId="35" fillId="5" borderId="2" xfId="77" applyNumberFormat="1" applyFont="1" applyFill="1" applyBorder="1" applyAlignment="1">
      <alignment vertical="center"/>
      <protection locked="0"/>
    </xf>
    <xf numFmtId="0" fontId="44" fillId="0" borderId="11" xfId="50" applyFont="1" applyBorder="1" applyAlignment="1">
      <alignment horizontal="center" vertical="center"/>
    </xf>
    <xf numFmtId="178" fontId="8" fillId="0" borderId="2" xfId="50" applyNumberFormat="1" applyFont="1" applyBorder="1" applyAlignment="1">
      <alignment horizontal="right" vertical="center"/>
    </xf>
  </cellXfs>
  <cellStyles count="106">
    <cellStyle name="常规" xfId="0" builtinId="0"/>
    <cellStyle name="货币[0]" xfId="1" builtinId="7"/>
    <cellStyle name="货币" xfId="2" builtinId="4"/>
    <cellStyle name="60% - 着色 2" xfId="3"/>
    <cellStyle name="常规 44" xfId="4"/>
    <cellStyle name="常规 39" xfId="5"/>
    <cellStyle name="20% - 强调文字颜色 3" xfId="6" builtinId="38"/>
    <cellStyle name="输入" xfId="7" builtinId="20"/>
    <cellStyle name="千位分隔[0]" xfId="8" builtinId="6"/>
    <cellStyle name="常规_功能分类1212zhangl" xfId="9"/>
    <cellStyle name="40% - 强调文字颜色 3" xfId="10" builtinId="39"/>
    <cellStyle name="差" xfId="11" builtinId="27"/>
    <cellStyle name="千位分隔" xfId="12" builtinId="3"/>
    <cellStyle name="60% - 强调文字颜色 3" xfId="13" builtinId="40"/>
    <cellStyle name="超链接" xfId="14" builtinId="8"/>
    <cellStyle name="百分比" xfId="15" builtinId="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_ET_STYLE_NoName_00_" xfId="22"/>
    <cellStyle name="标题" xfId="23" builtinId="15"/>
    <cellStyle name="常规 5 2" xfId="24"/>
    <cellStyle name="着色 1" xfId="25"/>
    <cellStyle name="20% - 着色 5" xfId="26"/>
    <cellStyle name="解释性文本" xfId="27" builtinId="53"/>
    <cellStyle name="常规 8" xfId="28"/>
    <cellStyle name="常规 6 2" xfId="29"/>
    <cellStyle name="标题 1" xfId="30" builtinId="16"/>
    <cellStyle name="标题 2" xfId="31" builtinId="17"/>
    <cellStyle name="60% - 强调文字颜色 1" xfId="32" builtinId="32"/>
    <cellStyle name="标题 3" xfId="33" builtinId="18"/>
    <cellStyle name="60% - 强调文字颜色 4" xfId="34" builtinId="44"/>
    <cellStyle name="输出" xfId="35" builtinId="21"/>
    <cellStyle name="40% - 着色 4" xfId="36"/>
    <cellStyle name="计算" xfId="37" builtinId="22"/>
    <cellStyle name="检查单元格" xfId="38" builtinId="23"/>
    <cellStyle name="20% - 强调文字颜色 6" xfId="39" builtinId="50"/>
    <cellStyle name="强调文字颜色 2" xfId="40" builtinId="33"/>
    <cellStyle name="链接单元格" xfId="41" builtinId="24"/>
    <cellStyle name="汇总" xfId="42" builtinId="25"/>
    <cellStyle name="40% - 着色 5" xfId="43"/>
    <cellStyle name="好" xfId="44" builtinId="26"/>
    <cellStyle name="适中" xfId="45" builtinId="28"/>
    <cellStyle name="着色 5" xfId="46"/>
    <cellStyle name="20% - 强调文字颜色 5" xfId="47" builtinId="46"/>
    <cellStyle name="强调文字颜色 1" xfId="48" builtinId="29"/>
    <cellStyle name="20% - 强调文字颜色 1" xfId="49" builtinId="30"/>
    <cellStyle name="常规_2013.1.人代会报告附表" xfId="50"/>
    <cellStyle name="40% - 强调文字颜色 1" xfId="51" builtinId="31"/>
    <cellStyle name="20% - 强调文字颜色 2" xfId="52" builtinId="34"/>
    <cellStyle name="40% - 强调文字颜色 2" xfId="53" builtinId="35"/>
    <cellStyle name="强调文字颜色 3" xfId="54" builtinId="37"/>
    <cellStyle name="强调文字颜色 4" xfId="55" builtinId="41"/>
    <cellStyle name="20% - 强调文字颜色 4" xfId="56" builtinId="42"/>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普通_97-917" xfId="64"/>
    <cellStyle name="Normal_APR" xfId="65"/>
    <cellStyle name="_ET_STYLE_NoName_00__国库1月5日调整表" xfId="66"/>
    <cellStyle name="差_发老吕2016基本支出测算11.28" xfId="67"/>
    <cellStyle name="常规 5" xfId="68"/>
    <cellStyle name="常规 13" xfId="69"/>
    <cellStyle name="样式 1" xfId="70"/>
    <cellStyle name="常规 46" xfId="71"/>
    <cellStyle name="常规 19" xfId="72"/>
    <cellStyle name="常规 45" xfId="73"/>
    <cellStyle name="常规 30" xfId="74"/>
    <cellStyle name="小数" xfId="75"/>
    <cellStyle name="常规 25" xfId="76"/>
    <cellStyle name="常规 4" xfId="77"/>
    <cellStyle name="千位[0]_1" xfId="78"/>
    <cellStyle name="常规 41" xfId="79"/>
    <cellStyle name="常规 11" xfId="80"/>
    <cellStyle name="未定义" xfId="81"/>
    <cellStyle name="常规 14" xfId="82"/>
    <cellStyle name="常规 47" xfId="83"/>
    <cellStyle name="_ET_STYLE_NoName_00__2016年人代会报告附表20160104" xfId="84"/>
    <cellStyle name="常规 40" xfId="85"/>
    <cellStyle name="常规 10" xfId="86"/>
    <cellStyle name="数字" xfId="87"/>
    <cellStyle name="常规 12" xfId="88"/>
    <cellStyle name="no dec" xfId="89"/>
    <cellStyle name="常规_人代会报告附表（定）曹铂0103" xfId="90"/>
    <cellStyle name="常规 2" xfId="91"/>
    <cellStyle name="常规 2 2" xfId="92"/>
    <cellStyle name="常规 20" xfId="93"/>
    <cellStyle name="常规 21" xfId="94"/>
    <cellStyle name="常规 28" xfId="95"/>
    <cellStyle name="常规 3" xfId="96"/>
    <cellStyle name="表标题" xfId="97"/>
    <cellStyle name="千分位_97-917" xfId="98"/>
    <cellStyle name="常规 30 2" xfId="99"/>
    <cellStyle name="千位_1" xfId="100"/>
    <cellStyle name="差_全国各省民生政策标准10.7(lp稿)(1)" xfId="101"/>
    <cellStyle name="常规 43" xfId="102"/>
    <cellStyle name="千分位[0]_BT (2)" xfId="103"/>
    <cellStyle name="百分比 2" xfId="104"/>
    <cellStyle name="常规 2 3" xfId="10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E28"/>
  <sheetViews>
    <sheetView view="pageBreakPreview" zoomScaleNormal="100" workbookViewId="0">
      <selection activeCell="D23" sqref="D23"/>
    </sheetView>
  </sheetViews>
  <sheetFormatPr defaultColWidth="7.86666666666667" defaultRowHeight="15.75" outlineLevelCol="4"/>
  <cols>
    <col min="1" max="2" width="33.4666666666667" style="2" customWidth="1"/>
    <col min="3" max="3" width="8" style="2" customWidth="1"/>
    <col min="4" max="4" width="7.86666666666667" style="2" customWidth="1"/>
    <col min="5" max="5" width="8.46666666666667" style="2" hidden="1" customWidth="1"/>
    <col min="6" max="6" width="7.86666666666667" style="2" hidden="1" customWidth="1"/>
    <col min="7" max="26" width="7.86666666666667" style="2"/>
  </cols>
  <sheetData>
    <row r="1" ht="18" customHeight="1" spans="1:2">
      <c r="A1" s="39" t="s">
        <v>0</v>
      </c>
      <c r="B1" s="4"/>
    </row>
    <row r="2" ht="39.95" customHeight="1" spans="1:2">
      <c r="A2" s="387" t="s">
        <v>1</v>
      </c>
      <c r="B2" s="387"/>
    </row>
    <row r="3" ht="18.75" customHeight="1" spans="1:2">
      <c r="A3" s="388"/>
      <c r="B3" s="389" t="s">
        <v>2</v>
      </c>
    </row>
    <row r="4" s="20" customFormat="1" ht="48" customHeight="1" spans="1:3">
      <c r="A4" s="390" t="s">
        <v>3</v>
      </c>
      <c r="B4" s="391" t="s">
        <v>4</v>
      </c>
      <c r="C4" s="392"/>
    </row>
    <row r="5" s="20" customFormat="1" ht="28.05" customHeight="1" spans="1:3">
      <c r="A5" s="393" t="s">
        <v>5</v>
      </c>
      <c r="B5" s="394">
        <f>B6+B20</f>
        <v>85630</v>
      </c>
      <c r="C5" s="392"/>
    </row>
    <row r="6" s="17" customFormat="1" ht="22.5" customHeight="1" spans="1:3">
      <c r="A6" s="395" t="s">
        <v>6</v>
      </c>
      <c r="B6" s="394">
        <f>SUM(B7:B19)</f>
        <v>51500</v>
      </c>
      <c r="C6" s="396"/>
    </row>
    <row r="7" s="18" customFormat="1" ht="22.5" customHeight="1" spans="1:5">
      <c r="A7" s="395" t="s">
        <v>7</v>
      </c>
      <c r="B7" s="397">
        <v>11800</v>
      </c>
      <c r="C7" s="398"/>
      <c r="E7" s="398">
        <v>988753</v>
      </c>
    </row>
    <row r="8" s="20" customFormat="1" ht="22.5" customHeight="1" spans="1:3">
      <c r="A8" s="395" t="s">
        <v>8</v>
      </c>
      <c r="B8" s="397">
        <v>4500</v>
      </c>
      <c r="C8" s="392"/>
    </row>
    <row r="9" s="19" customFormat="1" ht="22.5" customHeight="1" spans="1:5">
      <c r="A9" s="395" t="s">
        <v>9</v>
      </c>
      <c r="B9" s="397">
        <v>1350</v>
      </c>
      <c r="C9" s="399"/>
      <c r="E9" s="399">
        <v>988753</v>
      </c>
    </row>
    <row r="10" s="19" customFormat="1" ht="22.5" customHeight="1" spans="1:5">
      <c r="A10" s="395" t="s">
        <v>10</v>
      </c>
      <c r="B10" s="397">
        <v>65</v>
      </c>
      <c r="C10" s="399"/>
      <c r="E10" s="399">
        <v>822672</v>
      </c>
    </row>
    <row r="11" s="386" customFormat="1" ht="22.5" customHeight="1" spans="1:3">
      <c r="A11" s="395" t="s">
        <v>11</v>
      </c>
      <c r="B11" s="397">
        <v>1700</v>
      </c>
      <c r="C11" s="400"/>
    </row>
    <row r="12" ht="22.5" customHeight="1" spans="1:2">
      <c r="A12" s="395" t="s">
        <v>12</v>
      </c>
      <c r="B12" s="397">
        <v>1800</v>
      </c>
    </row>
    <row r="13" ht="22.5" customHeight="1" spans="1:2">
      <c r="A13" s="395" t="s">
        <v>13</v>
      </c>
      <c r="B13" s="397">
        <v>950</v>
      </c>
    </row>
    <row r="14" ht="22.5" customHeight="1" spans="1:2">
      <c r="A14" s="395" t="s">
        <v>14</v>
      </c>
      <c r="B14" s="397">
        <v>3100</v>
      </c>
    </row>
    <row r="15" ht="22.5" customHeight="1" spans="1:2">
      <c r="A15" s="395" t="s">
        <v>15</v>
      </c>
      <c r="B15" s="397">
        <v>13500</v>
      </c>
    </row>
    <row r="16" ht="22.5" customHeight="1" spans="1:2">
      <c r="A16" s="395" t="s">
        <v>16</v>
      </c>
      <c r="B16" s="397">
        <v>480</v>
      </c>
    </row>
    <row r="17" ht="22.5" customHeight="1" spans="1:2">
      <c r="A17" s="395" t="s">
        <v>17</v>
      </c>
      <c r="B17" s="397">
        <v>1000</v>
      </c>
    </row>
    <row r="18" ht="22.5" customHeight="1" spans="1:2">
      <c r="A18" s="395" t="s">
        <v>18</v>
      </c>
      <c r="B18" s="397">
        <v>11200</v>
      </c>
    </row>
    <row r="19" ht="22.5" customHeight="1" spans="1:2">
      <c r="A19" s="395" t="s">
        <v>19</v>
      </c>
      <c r="B19" s="397">
        <v>55</v>
      </c>
    </row>
    <row r="20" ht="22.5" customHeight="1" spans="1:2">
      <c r="A20" s="395" t="s">
        <v>20</v>
      </c>
      <c r="B20" s="394">
        <f>SUM(B21:B24)</f>
        <v>34130</v>
      </c>
    </row>
    <row r="21" ht="22.5" customHeight="1" spans="1:2">
      <c r="A21" s="395" t="s">
        <v>21</v>
      </c>
      <c r="B21" s="397">
        <v>12930</v>
      </c>
    </row>
    <row r="22" ht="22.5" customHeight="1" spans="1:2">
      <c r="A22" s="395" t="s">
        <v>22</v>
      </c>
      <c r="B22" s="397">
        <v>1200</v>
      </c>
    </row>
    <row r="23" ht="22.5" customHeight="1" spans="1:2">
      <c r="A23" s="401" t="s">
        <v>23</v>
      </c>
      <c r="B23" s="397"/>
    </row>
    <row r="24" ht="22.5" customHeight="1" spans="1:2">
      <c r="A24" s="401" t="s">
        <v>24</v>
      </c>
      <c r="B24" s="397">
        <v>20000</v>
      </c>
    </row>
    <row r="25" ht="22.5" customHeight="1" spans="1:2">
      <c r="A25" s="393" t="s">
        <v>25</v>
      </c>
      <c r="B25" s="402">
        <v>28258.6144</v>
      </c>
    </row>
    <row r="26" ht="22.5" customHeight="1" spans="1:2">
      <c r="A26" s="393" t="s">
        <v>26</v>
      </c>
      <c r="B26" s="402">
        <v>30800</v>
      </c>
    </row>
    <row r="27" ht="22.5" customHeight="1" spans="1:2">
      <c r="A27" s="393" t="s">
        <v>27</v>
      </c>
      <c r="B27" s="402">
        <v>66219</v>
      </c>
    </row>
    <row r="28" ht="24.95" customHeight="1" spans="1:2">
      <c r="A28" s="403" t="s">
        <v>28</v>
      </c>
      <c r="B28" s="404">
        <f>B5+B25+B26+B27</f>
        <v>210907.6144</v>
      </c>
    </row>
  </sheetData>
  <mergeCells count="1">
    <mergeCell ref="A2:B2"/>
  </mergeCells>
  <printOptions horizontalCentered="1"/>
  <pageMargins left="0.787402" right="0.787402" top="0.787402" bottom="0.787402" header="0.511811" footer="0.511811"/>
  <pageSetup paperSize="9" firstPageNumber="4294963191" orientation="portrait" useFirstPageNumber="1"/>
  <headerFooter alignWithMargins="0"/>
  <ignoredErrors>
    <ignoredError sqref="B20" formulaRange="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0">
    <tabColor theme="0"/>
  </sheetPr>
  <dimension ref="A1:X18"/>
  <sheetViews>
    <sheetView view="pageBreakPreview" zoomScaleNormal="100" workbookViewId="0">
      <selection activeCell="B13" sqref="B13"/>
    </sheetView>
  </sheetViews>
  <sheetFormatPr defaultColWidth="7" defaultRowHeight="15"/>
  <cols>
    <col min="1" max="1" width="42.4" style="56" customWidth="1"/>
    <col min="2" max="2" width="29.6" style="57" customWidth="1"/>
    <col min="3" max="3" width="10.4" style="54" hidden="1" customWidth="1"/>
    <col min="4" max="4" width="9.6" style="58" hidden="1" customWidth="1"/>
    <col min="5" max="5" width="8.13333333333333" style="58" hidden="1" customWidth="1"/>
    <col min="6" max="6" width="9.6" style="59" hidden="1" customWidth="1"/>
    <col min="7" max="7" width="17.4666666666667" style="59" hidden="1" customWidth="1"/>
    <col min="8" max="8" width="12.4666666666667" style="60" hidden="1" customWidth="1"/>
    <col min="9" max="9" width="7" style="61" hidden="1" customWidth="1"/>
    <col min="10" max="11" width="7" style="58" hidden="1" customWidth="1"/>
    <col min="12" max="12" width="13.8666666666667" style="58" hidden="1" customWidth="1"/>
    <col min="13" max="13" width="7.86666666666667" style="58" hidden="1" customWidth="1"/>
    <col min="14" max="14" width="9.46666666666667" style="58" hidden="1" customWidth="1"/>
    <col min="15" max="15" width="6.86666666666667" style="58" hidden="1" customWidth="1"/>
    <col min="16" max="16" width="9" style="58" hidden="1" customWidth="1"/>
    <col min="17" max="17" width="5.86666666666667" style="58" hidden="1" customWidth="1"/>
    <col min="18" max="18" width="5.26666666666667" style="58" hidden="1" customWidth="1"/>
    <col min="19" max="19" width="6.46666666666667" style="58" hidden="1" customWidth="1"/>
    <col min="20" max="21" width="7" style="58" hidden="1" customWidth="1"/>
    <col min="22" max="22" width="10.6" style="58" hidden="1" customWidth="1"/>
    <col min="23" max="23" width="10.4666666666667" style="58" hidden="1" customWidth="1"/>
    <col min="24" max="24" width="7" style="58" hidden="1" customWidth="1"/>
    <col min="25" max="26" width="7" style="58"/>
  </cols>
  <sheetData>
    <row r="1" ht="29.25" customHeight="1" spans="1:1">
      <c r="A1" s="3" t="s">
        <v>535</v>
      </c>
    </row>
    <row r="2" ht="28.5" customHeight="1" spans="1:8">
      <c r="A2" s="62" t="s">
        <v>536</v>
      </c>
      <c r="B2" s="64"/>
      <c r="F2" s="65"/>
      <c r="G2" s="65"/>
      <c r="H2" s="65"/>
    </row>
    <row r="3" s="54" customFormat="1" ht="21.75" customHeight="1" spans="1:12">
      <c r="A3" s="66"/>
      <c r="B3" s="160" t="s">
        <v>31</v>
      </c>
      <c r="D3" s="68">
        <v>12.11</v>
      </c>
      <c r="F3" s="68">
        <v>12.22</v>
      </c>
      <c r="I3" s="67"/>
      <c r="L3" s="68">
        <v>1.2</v>
      </c>
    </row>
    <row r="4" s="54" customFormat="1" ht="39" customHeight="1" spans="1:14">
      <c r="A4" s="119" t="s">
        <v>3</v>
      </c>
      <c r="B4" s="71" t="s">
        <v>4</v>
      </c>
      <c r="F4" s="72" t="s">
        <v>32</v>
      </c>
      <c r="G4" s="72" t="s">
        <v>33</v>
      </c>
      <c r="H4" s="72" t="s">
        <v>34</v>
      </c>
      <c r="I4" s="67"/>
      <c r="L4" s="72" t="s">
        <v>32</v>
      </c>
      <c r="M4" s="87" t="s">
        <v>33</v>
      </c>
      <c r="N4" s="72" t="s">
        <v>34</v>
      </c>
    </row>
    <row r="5" s="56" customFormat="1" ht="39" customHeight="1" spans="1:24">
      <c r="A5" s="161" t="s">
        <v>35</v>
      </c>
      <c r="B5" s="217">
        <f>SUM(B6:B10)</f>
        <v>97823.2</v>
      </c>
      <c r="C5" s="66">
        <v>105429</v>
      </c>
      <c r="D5" s="66">
        <v>595734.14</v>
      </c>
      <c r="E5" s="66">
        <f>104401+13602</f>
        <v>118003</v>
      </c>
      <c r="F5" s="162" t="s">
        <v>37</v>
      </c>
      <c r="G5" s="162" t="s">
        <v>38</v>
      </c>
      <c r="H5" s="162">
        <v>596221.15</v>
      </c>
      <c r="I5" s="66" t="e">
        <f>F5-A5</f>
        <v>#VALUE!</v>
      </c>
      <c r="J5" s="66">
        <f>H5-B5</f>
        <v>498397.95</v>
      </c>
      <c r="K5" s="66">
        <v>75943</v>
      </c>
      <c r="L5" s="162" t="s">
        <v>37</v>
      </c>
      <c r="M5" s="162" t="s">
        <v>38</v>
      </c>
      <c r="N5" s="162">
        <v>643048.95</v>
      </c>
      <c r="O5" s="66" t="e">
        <f>L5-A5</f>
        <v>#VALUE!</v>
      </c>
      <c r="P5" s="66">
        <f>N5-B5</f>
        <v>545225.75</v>
      </c>
      <c r="R5" s="66">
        <v>717759</v>
      </c>
      <c r="T5" s="168" t="s">
        <v>37</v>
      </c>
      <c r="U5" s="168" t="s">
        <v>38</v>
      </c>
      <c r="V5" s="168">
        <v>659380.53</v>
      </c>
      <c r="W5" s="66">
        <f>B5-V5</f>
        <v>-561557.33</v>
      </c>
      <c r="X5" s="66" t="e">
        <f>T5-A5</f>
        <v>#VALUE!</v>
      </c>
    </row>
    <row r="6" s="54" customFormat="1" ht="31.5" customHeight="1" spans="1:24">
      <c r="A6" s="218" t="s">
        <v>537</v>
      </c>
      <c r="B6" s="219">
        <v>74181.2</v>
      </c>
      <c r="C6" s="86"/>
      <c r="D6" s="86">
        <v>135.6</v>
      </c>
      <c r="F6" s="82" t="s">
        <v>46</v>
      </c>
      <c r="G6" s="82" t="s">
        <v>47</v>
      </c>
      <c r="H6" s="90">
        <v>135.6</v>
      </c>
      <c r="I6" s="67" t="e">
        <f>F6-#REF!</f>
        <v>#REF!</v>
      </c>
      <c r="J6" s="81">
        <f>H6-B6</f>
        <v>-74045.6</v>
      </c>
      <c r="K6" s="81"/>
      <c r="L6" s="82" t="s">
        <v>46</v>
      </c>
      <c r="M6" s="82" t="s">
        <v>47</v>
      </c>
      <c r="N6" s="90">
        <v>135.6</v>
      </c>
      <c r="O6" s="67" t="e">
        <f>L6-#REF!</f>
        <v>#REF!</v>
      </c>
      <c r="P6" s="81">
        <f>N6-B6</f>
        <v>-74045.6</v>
      </c>
      <c r="T6" s="93" t="s">
        <v>46</v>
      </c>
      <c r="U6" s="93" t="s">
        <v>47</v>
      </c>
      <c r="V6" s="94">
        <v>135.6</v>
      </c>
      <c r="W6" s="68">
        <f>B6-V6</f>
        <v>74045.6</v>
      </c>
      <c r="X6" s="68" t="e">
        <f>T6-#REF!</f>
        <v>#REF!</v>
      </c>
    </row>
    <row r="7" s="54" customFormat="1" ht="31.5" customHeight="1" spans="1:24">
      <c r="A7" s="218" t="s">
        <v>538</v>
      </c>
      <c r="B7" s="219">
        <v>71</v>
      </c>
      <c r="C7" s="81">
        <v>105429</v>
      </c>
      <c r="D7" s="163">
        <v>595734.14</v>
      </c>
      <c r="E7" s="68">
        <f>104401+13602</f>
        <v>118003</v>
      </c>
      <c r="F7" s="82" t="s">
        <v>37</v>
      </c>
      <c r="G7" s="82" t="s">
        <v>38</v>
      </c>
      <c r="H7" s="90">
        <v>596221.15</v>
      </c>
      <c r="I7" s="67" t="e">
        <f>F7-#REF!</f>
        <v>#REF!</v>
      </c>
      <c r="J7" s="81">
        <f>H7-B7</f>
        <v>596150.15</v>
      </c>
      <c r="K7" s="81">
        <v>75943</v>
      </c>
      <c r="L7" s="82" t="s">
        <v>37</v>
      </c>
      <c r="M7" s="82" t="s">
        <v>38</v>
      </c>
      <c r="N7" s="90">
        <v>643048.95</v>
      </c>
      <c r="O7" s="67" t="e">
        <f>L7-#REF!</f>
        <v>#REF!</v>
      </c>
      <c r="P7" s="81">
        <f>N7-B7</f>
        <v>642977.95</v>
      </c>
      <c r="R7" s="68">
        <v>717759</v>
      </c>
      <c r="T7" s="93" t="s">
        <v>37</v>
      </c>
      <c r="U7" s="93" t="s">
        <v>38</v>
      </c>
      <c r="V7" s="94">
        <v>659380.53</v>
      </c>
      <c r="W7" s="68">
        <f>B7-V7</f>
        <v>-659309.53</v>
      </c>
      <c r="X7" s="68" t="e">
        <f>T7-#REF!</f>
        <v>#REF!</v>
      </c>
    </row>
    <row r="8" ht="31.5" customHeight="1" spans="1:24">
      <c r="A8" s="220" t="s">
        <v>539</v>
      </c>
      <c r="B8" s="219">
        <v>1901</v>
      </c>
      <c r="P8" s="96"/>
      <c r="T8" s="97"/>
      <c r="U8" s="97"/>
      <c r="V8" s="98"/>
      <c r="W8" s="65"/>
      <c r="X8" s="65"/>
    </row>
    <row r="9" ht="31.5" customHeight="1" spans="1:24">
      <c r="A9" s="220" t="s">
        <v>540</v>
      </c>
      <c r="B9" s="219">
        <v>21070</v>
      </c>
      <c r="P9" s="96"/>
      <c r="T9" s="97" t="s">
        <v>512</v>
      </c>
      <c r="U9" s="97" t="s">
        <v>513</v>
      </c>
      <c r="V9" s="98">
        <v>19998</v>
      </c>
      <c r="W9" s="65">
        <f>B9-V9</f>
        <v>1072</v>
      </c>
      <c r="X9" s="65">
        <f>T9-A15</f>
        <v>23203</v>
      </c>
    </row>
    <row r="10" ht="31.5" customHeight="1" spans="1:22">
      <c r="A10" s="220" t="s">
        <v>541</v>
      </c>
      <c r="B10" s="219">
        <v>600</v>
      </c>
      <c r="P10" s="96"/>
      <c r="T10" s="97"/>
      <c r="U10" s="97"/>
      <c r="V10" s="98"/>
    </row>
    <row r="11" ht="31.5" customHeight="1" spans="1:16">
      <c r="A11" s="221" t="s">
        <v>542</v>
      </c>
      <c r="B11" s="222">
        <v>66330</v>
      </c>
      <c r="P11" s="96"/>
    </row>
    <row r="12" ht="31.5" customHeight="1" spans="1:16">
      <c r="A12" s="221" t="s">
        <v>543</v>
      </c>
      <c r="B12" s="223">
        <v>46219</v>
      </c>
      <c r="P12" s="96"/>
    </row>
    <row r="13" ht="31.5" customHeight="1" spans="1:16">
      <c r="A13" s="164" t="s">
        <v>495</v>
      </c>
      <c r="B13" s="224">
        <f>SUM(B5+B12+B11)</f>
        <v>210372.2</v>
      </c>
      <c r="P13" s="96"/>
    </row>
    <row r="14" ht="19.5" customHeight="1" spans="16:16">
      <c r="P14" s="96"/>
    </row>
    <row r="15" ht="19.5" customHeight="1" spans="16:16">
      <c r="P15" s="96"/>
    </row>
    <row r="16" ht="19.5" customHeight="1" spans="16:16">
      <c r="P16" s="96"/>
    </row>
    <row r="17" ht="19.5" customHeight="1" spans="16:16">
      <c r="P17" s="96"/>
    </row>
    <row r="18" ht="19.5" customHeight="1" spans="16:16">
      <c r="P18" s="96"/>
    </row>
  </sheetData>
  <mergeCells count="1">
    <mergeCell ref="A2:B2"/>
  </mergeCells>
  <printOptions horizontalCentered="1"/>
  <pageMargins left="0.708661" right="0.708661" top="0.748031" bottom="0.748031" header="0.314961" footer="0.314961"/>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1">
    <tabColor theme="0"/>
  </sheetPr>
  <dimension ref="A1:Y45"/>
  <sheetViews>
    <sheetView view="pageBreakPreview" zoomScaleNormal="100" workbookViewId="0">
      <selection activeCell="A45" sqref="A45:B45"/>
    </sheetView>
  </sheetViews>
  <sheetFormatPr defaultColWidth="7" defaultRowHeight="15"/>
  <cols>
    <col min="1" max="1" width="14.4" style="56" customWidth="1"/>
    <col min="2" max="2" width="46.6" style="54" customWidth="1"/>
    <col min="3" max="3" width="13" style="57" customWidth="1"/>
    <col min="4" max="4" width="10.4" style="54" hidden="1" customWidth="1"/>
    <col min="5" max="5" width="9.6" style="58" hidden="1" customWidth="1"/>
    <col min="6" max="6" width="8.13333333333333" style="58" hidden="1" customWidth="1"/>
    <col min="7" max="7" width="9.6" style="59" hidden="1" customWidth="1"/>
    <col min="8" max="8" width="17.4666666666667" style="59" hidden="1" customWidth="1"/>
    <col min="9" max="9" width="12.4666666666667" style="60" hidden="1" customWidth="1"/>
    <col min="10" max="10" width="7" style="61" hidden="1" customWidth="1"/>
    <col min="11" max="12" width="7" style="58" hidden="1" customWidth="1"/>
    <col min="13" max="13" width="13.8666666666667" style="58" hidden="1" customWidth="1"/>
    <col min="14" max="14" width="7.86666666666667" style="58" hidden="1" customWidth="1"/>
    <col min="15" max="15" width="9.46666666666667" style="58" hidden="1" customWidth="1"/>
    <col min="16" max="16" width="6.86666666666667" style="58" hidden="1" customWidth="1"/>
    <col min="17" max="17" width="9" style="58" hidden="1" customWidth="1"/>
    <col min="18" max="18" width="5.86666666666667" style="58" hidden="1" customWidth="1"/>
    <col min="19" max="19" width="5.26666666666667" style="58" hidden="1" customWidth="1"/>
    <col min="20" max="20" width="6.46666666666667" style="58" hidden="1" customWidth="1"/>
    <col min="21" max="22" width="7" style="58" hidden="1" customWidth="1"/>
    <col min="23" max="23" width="10.6" style="58" hidden="1" customWidth="1"/>
    <col min="24" max="24" width="10.4666666666667" style="58" hidden="1" customWidth="1"/>
    <col min="25" max="25" width="7" style="58" hidden="1" customWidth="1"/>
    <col min="26" max="26" width="7" style="58"/>
  </cols>
  <sheetData>
    <row r="1" ht="20.25" customHeight="1" spans="1:1">
      <c r="A1" s="3" t="s">
        <v>544</v>
      </c>
    </row>
    <row r="2" ht="22.5" spans="1:9">
      <c r="A2" s="62" t="s">
        <v>545</v>
      </c>
      <c r="B2" s="63"/>
      <c r="C2" s="64"/>
      <c r="G2" s="65"/>
      <c r="H2" s="65"/>
      <c r="I2" s="65"/>
    </row>
    <row r="3" s="54" customFormat="1" spans="1:13">
      <c r="A3" s="66"/>
      <c r="C3" s="187" t="s">
        <v>75</v>
      </c>
      <c r="E3" s="68">
        <v>12.11</v>
      </c>
      <c r="G3" s="68">
        <v>12.22</v>
      </c>
      <c r="J3" s="67"/>
      <c r="M3" s="68">
        <v>1.2</v>
      </c>
    </row>
    <row r="4" s="184" customFormat="1" ht="24" customHeight="1" spans="1:15">
      <c r="A4" s="188" t="s">
        <v>76</v>
      </c>
      <c r="B4" s="189" t="s">
        <v>77</v>
      </c>
      <c r="C4" s="190" t="s">
        <v>78</v>
      </c>
      <c r="G4" s="191" t="s">
        <v>76</v>
      </c>
      <c r="H4" s="191" t="s">
        <v>546</v>
      </c>
      <c r="I4" s="191" t="s">
        <v>495</v>
      </c>
      <c r="J4" s="211"/>
      <c r="M4" s="191" t="s">
        <v>76</v>
      </c>
      <c r="N4" s="212" t="s">
        <v>546</v>
      </c>
      <c r="O4" s="191" t="s">
        <v>495</v>
      </c>
    </row>
    <row r="5" s="56" customFormat="1" ht="19.05" customHeight="1" spans="1:25">
      <c r="A5" s="192">
        <v>212</v>
      </c>
      <c r="B5" s="193" t="s">
        <v>53</v>
      </c>
      <c r="C5" s="194">
        <f>C6+C17</f>
        <v>74181.2</v>
      </c>
      <c r="D5" s="66">
        <v>105429</v>
      </c>
      <c r="E5" s="66">
        <v>595734.14</v>
      </c>
      <c r="F5" s="66">
        <f>104401+13602</f>
        <v>118003</v>
      </c>
      <c r="G5" s="162" t="s">
        <v>37</v>
      </c>
      <c r="H5" s="195" t="s">
        <v>547</v>
      </c>
      <c r="I5" s="162">
        <v>596221.15</v>
      </c>
      <c r="J5" s="66" t="e">
        <f>G5-#REF!</f>
        <v>#REF!</v>
      </c>
      <c r="K5" s="66" t="e">
        <f>I5-#REF!</f>
        <v>#REF!</v>
      </c>
      <c r="L5" s="66">
        <v>75943</v>
      </c>
      <c r="M5" s="162" t="s">
        <v>37</v>
      </c>
      <c r="N5" s="195" t="s">
        <v>547</v>
      </c>
      <c r="O5" s="162">
        <v>643048.95</v>
      </c>
      <c r="P5" s="66" t="e">
        <f>M5-#REF!</f>
        <v>#REF!</v>
      </c>
      <c r="Q5" s="66" t="e">
        <f>O5-#REF!</f>
        <v>#REF!</v>
      </c>
      <c r="S5" s="66">
        <v>717759</v>
      </c>
      <c r="U5" s="168" t="s">
        <v>37</v>
      </c>
      <c r="V5" s="213" t="s">
        <v>547</v>
      </c>
      <c r="W5" s="168">
        <v>659380.53</v>
      </c>
      <c r="X5" s="66" t="e">
        <f>#REF!-W5</f>
        <v>#REF!</v>
      </c>
      <c r="Y5" s="66" t="e">
        <f>U5-#REF!</f>
        <v>#REF!</v>
      </c>
    </row>
    <row r="6" s="185" customFormat="1" ht="19.05" customHeight="1" spans="1:25">
      <c r="A6" s="196">
        <v>21208</v>
      </c>
      <c r="B6" s="197" t="s">
        <v>548</v>
      </c>
      <c r="C6" s="198">
        <f>SUM(C7:C16)</f>
        <v>65781.2</v>
      </c>
      <c r="E6" s="199">
        <v>7616.62</v>
      </c>
      <c r="G6" s="200" t="s">
        <v>40</v>
      </c>
      <c r="H6" s="200" t="s">
        <v>41</v>
      </c>
      <c r="I6" s="200">
        <v>7616.62</v>
      </c>
      <c r="J6" s="199" t="e">
        <f>G6-#REF!</f>
        <v>#REF!</v>
      </c>
      <c r="K6" s="199" t="e">
        <f>I6-#REF!</f>
        <v>#REF!</v>
      </c>
      <c r="M6" s="200" t="s">
        <v>40</v>
      </c>
      <c r="N6" s="200" t="s">
        <v>41</v>
      </c>
      <c r="O6" s="200">
        <v>7749.58</v>
      </c>
      <c r="P6" s="199" t="e">
        <f>M6-#REF!</f>
        <v>#REF!</v>
      </c>
      <c r="Q6" s="199" t="e">
        <f>O6-#REF!</f>
        <v>#REF!</v>
      </c>
      <c r="U6" s="214" t="s">
        <v>40</v>
      </c>
      <c r="V6" s="214" t="s">
        <v>41</v>
      </c>
      <c r="W6" s="214">
        <v>8475.47</v>
      </c>
      <c r="X6" s="199" t="e">
        <f>#REF!-W6</f>
        <v>#REF!</v>
      </c>
      <c r="Y6" s="199" t="e">
        <f>U6-#REF!</f>
        <v>#REF!</v>
      </c>
    </row>
    <row r="7" s="186" customFormat="1" ht="19.05" customHeight="1" spans="1:25">
      <c r="A7" s="196">
        <v>2120801</v>
      </c>
      <c r="B7" s="197" t="s">
        <v>549</v>
      </c>
      <c r="C7" s="198">
        <v>4058.8</v>
      </c>
      <c r="E7" s="201">
        <v>3922.87</v>
      </c>
      <c r="G7" s="202" t="s">
        <v>43</v>
      </c>
      <c r="H7" s="202" t="s">
        <v>44</v>
      </c>
      <c r="I7" s="202">
        <v>3922.87</v>
      </c>
      <c r="J7" s="201" t="e">
        <f>G7-#REF!</f>
        <v>#REF!</v>
      </c>
      <c r="K7" s="201" t="e">
        <f>I7-#REF!</f>
        <v>#REF!</v>
      </c>
      <c r="L7" s="201">
        <v>750</v>
      </c>
      <c r="M7" s="202" t="s">
        <v>43</v>
      </c>
      <c r="N7" s="202" t="s">
        <v>44</v>
      </c>
      <c r="O7" s="202">
        <v>4041.81</v>
      </c>
      <c r="P7" s="201" t="e">
        <f>M7-#REF!</f>
        <v>#REF!</v>
      </c>
      <c r="Q7" s="201" t="e">
        <f>O7-#REF!</f>
        <v>#REF!</v>
      </c>
      <c r="U7" s="215" t="s">
        <v>43</v>
      </c>
      <c r="V7" s="215" t="s">
        <v>44</v>
      </c>
      <c r="W7" s="215">
        <v>4680.94</v>
      </c>
      <c r="X7" s="201" t="e">
        <f>#REF!-W7</f>
        <v>#REF!</v>
      </c>
      <c r="Y7" s="201" t="e">
        <f>U7-#REF!</f>
        <v>#REF!</v>
      </c>
    </row>
    <row r="8" s="186" customFormat="1" ht="19.05" customHeight="1" spans="1:23">
      <c r="A8" s="196">
        <v>2120802</v>
      </c>
      <c r="B8" s="197" t="s">
        <v>550</v>
      </c>
      <c r="C8" s="198">
        <v>9430</v>
      </c>
      <c r="G8" s="202"/>
      <c r="H8" s="202"/>
      <c r="I8" s="202"/>
      <c r="M8" s="202"/>
      <c r="N8" s="202"/>
      <c r="O8" s="202"/>
      <c r="U8" s="215"/>
      <c r="V8" s="215"/>
      <c r="W8" s="215"/>
    </row>
    <row r="9" s="54" customFormat="1" ht="19.05" customHeight="1" spans="1:25">
      <c r="A9" s="196">
        <v>2120803</v>
      </c>
      <c r="B9" s="197" t="s">
        <v>551</v>
      </c>
      <c r="C9" s="198">
        <v>40877</v>
      </c>
      <c r="D9" s="86"/>
      <c r="E9" s="86">
        <v>135.6</v>
      </c>
      <c r="G9" s="82" t="s">
        <v>46</v>
      </c>
      <c r="H9" s="82" t="s">
        <v>47</v>
      </c>
      <c r="I9" s="90">
        <v>135.6</v>
      </c>
      <c r="J9" s="67" t="e">
        <f>G9-#REF!</f>
        <v>#REF!</v>
      </c>
      <c r="K9" s="81" t="e">
        <f>I9-#REF!</f>
        <v>#REF!</v>
      </c>
      <c r="L9" s="81"/>
      <c r="M9" s="82" t="s">
        <v>46</v>
      </c>
      <c r="N9" s="82" t="s">
        <v>47</v>
      </c>
      <c r="O9" s="90">
        <v>135.6</v>
      </c>
      <c r="P9" s="67" t="e">
        <f>M9-#REF!</f>
        <v>#REF!</v>
      </c>
      <c r="Q9" s="81" t="e">
        <f>O9-#REF!</f>
        <v>#REF!</v>
      </c>
      <c r="U9" s="93" t="s">
        <v>46</v>
      </c>
      <c r="V9" s="93" t="s">
        <v>47</v>
      </c>
      <c r="W9" s="94">
        <v>135.6</v>
      </c>
      <c r="X9" s="68" t="e">
        <f>#REF!-W9</f>
        <v>#REF!</v>
      </c>
      <c r="Y9" s="68" t="e">
        <f>U9-#REF!</f>
        <v>#REF!</v>
      </c>
    </row>
    <row r="10" s="54" customFormat="1" ht="19.05" customHeight="1" spans="1:25">
      <c r="A10" s="196">
        <v>2120804</v>
      </c>
      <c r="B10" s="197" t="s">
        <v>552</v>
      </c>
      <c r="C10" s="198">
        <v>115</v>
      </c>
      <c r="D10" s="81">
        <v>105429</v>
      </c>
      <c r="E10" s="163">
        <v>595734.14</v>
      </c>
      <c r="F10" s="68">
        <f>104401+13602</f>
        <v>118003</v>
      </c>
      <c r="G10" s="82" t="s">
        <v>37</v>
      </c>
      <c r="H10" s="203" t="s">
        <v>547</v>
      </c>
      <c r="I10" s="90">
        <v>596221.15</v>
      </c>
      <c r="J10" s="67" t="e">
        <f>G10-#REF!</f>
        <v>#REF!</v>
      </c>
      <c r="K10" s="81" t="e">
        <f>I10-#REF!</f>
        <v>#REF!</v>
      </c>
      <c r="L10" s="81">
        <v>75943</v>
      </c>
      <c r="M10" s="82" t="s">
        <v>37</v>
      </c>
      <c r="N10" s="203" t="s">
        <v>547</v>
      </c>
      <c r="O10" s="90">
        <v>643048.95</v>
      </c>
      <c r="P10" s="67" t="e">
        <f>M10-#REF!</f>
        <v>#REF!</v>
      </c>
      <c r="Q10" s="81" t="e">
        <f>O10-#REF!</f>
        <v>#REF!</v>
      </c>
      <c r="S10" s="68">
        <v>717759</v>
      </c>
      <c r="U10" s="93" t="s">
        <v>37</v>
      </c>
      <c r="V10" s="216" t="s">
        <v>547</v>
      </c>
      <c r="W10" s="94">
        <v>659380.53</v>
      </c>
      <c r="X10" s="68" t="e">
        <f>#REF!-W10</f>
        <v>#REF!</v>
      </c>
      <c r="Y10" s="68" t="e">
        <f>U10-#REF!</f>
        <v>#REF!</v>
      </c>
    </row>
    <row r="11" s="54" customFormat="1" ht="19.05" customHeight="1" spans="1:23">
      <c r="A11" s="196">
        <v>2120805</v>
      </c>
      <c r="B11" s="197" t="s">
        <v>553</v>
      </c>
      <c r="C11" s="198">
        <v>3770</v>
      </c>
      <c r="D11" s="81"/>
      <c r="E11" s="163"/>
      <c r="G11" s="82"/>
      <c r="H11" s="82"/>
      <c r="I11" s="90"/>
      <c r="J11" s="67"/>
      <c r="K11" s="81"/>
      <c r="L11" s="81"/>
      <c r="M11" s="82"/>
      <c r="N11" s="82"/>
      <c r="O11" s="90"/>
      <c r="P11" s="67"/>
      <c r="Q11" s="81"/>
      <c r="U11" s="93"/>
      <c r="V11" s="93"/>
      <c r="W11" s="94"/>
    </row>
    <row r="12" s="54" customFormat="1" ht="19.05" customHeight="1" spans="1:25">
      <c r="A12" s="196">
        <v>2120806</v>
      </c>
      <c r="B12" s="197" t="s">
        <v>554</v>
      </c>
      <c r="C12" s="198">
        <v>1050</v>
      </c>
      <c r="D12" s="81"/>
      <c r="E12" s="81">
        <v>7616.62</v>
      </c>
      <c r="G12" s="82" t="s">
        <v>40</v>
      </c>
      <c r="H12" s="82" t="s">
        <v>41</v>
      </c>
      <c r="I12" s="90">
        <v>7616.62</v>
      </c>
      <c r="J12" s="67" t="e">
        <f>G12-#REF!</f>
        <v>#REF!</v>
      </c>
      <c r="K12" s="81" t="e">
        <f>I12-#REF!</f>
        <v>#REF!</v>
      </c>
      <c r="L12" s="81"/>
      <c r="M12" s="82" t="s">
        <v>40</v>
      </c>
      <c r="N12" s="82" t="s">
        <v>41</v>
      </c>
      <c r="O12" s="90">
        <v>7749.58</v>
      </c>
      <c r="P12" s="67" t="e">
        <f>M12-#REF!</f>
        <v>#REF!</v>
      </c>
      <c r="Q12" s="81" t="e">
        <f>O12-#REF!</f>
        <v>#REF!</v>
      </c>
      <c r="U12" s="93" t="s">
        <v>40</v>
      </c>
      <c r="V12" s="93" t="s">
        <v>41</v>
      </c>
      <c r="W12" s="94">
        <v>8475.47</v>
      </c>
      <c r="X12" s="68" t="e">
        <f>#REF!-W12</f>
        <v>#REF!</v>
      </c>
      <c r="Y12" s="68" t="e">
        <f>U12-#REF!</f>
        <v>#REF!</v>
      </c>
    </row>
    <row r="13" s="54" customFormat="1" ht="19.05" customHeight="1" spans="1:25">
      <c r="A13" s="196">
        <v>2120810</v>
      </c>
      <c r="B13" s="197" t="s">
        <v>555</v>
      </c>
      <c r="C13" s="198">
        <v>1330</v>
      </c>
      <c r="D13" s="81"/>
      <c r="E13" s="81">
        <v>3922.87</v>
      </c>
      <c r="G13" s="82" t="s">
        <v>43</v>
      </c>
      <c r="H13" s="82" t="s">
        <v>44</v>
      </c>
      <c r="I13" s="90">
        <v>3922.87</v>
      </c>
      <c r="J13" s="67" t="e">
        <f>G13-#REF!</f>
        <v>#REF!</v>
      </c>
      <c r="K13" s="81" t="e">
        <f>I13-#REF!</f>
        <v>#REF!</v>
      </c>
      <c r="L13" s="81">
        <v>750</v>
      </c>
      <c r="M13" s="82" t="s">
        <v>43</v>
      </c>
      <c r="N13" s="82" t="s">
        <v>44</v>
      </c>
      <c r="O13" s="90">
        <v>4041.81</v>
      </c>
      <c r="P13" s="67" t="e">
        <f>M13-#REF!</f>
        <v>#REF!</v>
      </c>
      <c r="Q13" s="81" t="e">
        <f>O13-#REF!</f>
        <v>#REF!</v>
      </c>
      <c r="U13" s="93" t="s">
        <v>43</v>
      </c>
      <c r="V13" s="93" t="s">
        <v>44</v>
      </c>
      <c r="W13" s="94">
        <v>4680.94</v>
      </c>
      <c r="X13" s="68" t="e">
        <f>#REF!-W13</f>
        <v>#REF!</v>
      </c>
      <c r="Y13" s="68" t="e">
        <f>U13-#REF!</f>
        <v>#REF!</v>
      </c>
    </row>
    <row r="14" s="54" customFormat="1" ht="19.05" customHeight="1" spans="1:23">
      <c r="A14" s="196">
        <v>2120814</v>
      </c>
      <c r="B14" s="197" t="s">
        <v>556</v>
      </c>
      <c r="C14" s="204">
        <v>50</v>
      </c>
      <c r="D14" s="81"/>
      <c r="E14" s="81"/>
      <c r="G14" s="82"/>
      <c r="H14" s="82"/>
      <c r="I14" s="90"/>
      <c r="J14" s="67"/>
      <c r="K14" s="81"/>
      <c r="L14" s="81"/>
      <c r="M14" s="82"/>
      <c r="N14" s="82"/>
      <c r="O14" s="90"/>
      <c r="P14" s="67"/>
      <c r="Q14" s="81"/>
      <c r="U14" s="93"/>
      <c r="V14" s="93"/>
      <c r="W14" s="94"/>
    </row>
    <row r="15" ht="19.05" customHeight="1" spans="1:25">
      <c r="A15" s="196">
        <v>2120815</v>
      </c>
      <c r="B15" s="196" t="s">
        <v>557</v>
      </c>
      <c r="C15" s="204">
        <v>0</v>
      </c>
      <c r="Q15" s="96"/>
      <c r="U15" s="97" t="s">
        <v>62</v>
      </c>
      <c r="V15" s="97" t="s">
        <v>63</v>
      </c>
      <c r="W15" s="98">
        <v>19998</v>
      </c>
      <c r="X15" s="65" t="e">
        <f>#REF!-W15</f>
        <v>#REF!</v>
      </c>
      <c r="Y15" s="65" t="e">
        <f>U15-#REF!</f>
        <v>#REF!</v>
      </c>
    </row>
    <row r="16" ht="19.05" customHeight="1" spans="1:23">
      <c r="A16" s="196">
        <v>2120816</v>
      </c>
      <c r="B16" s="196" t="s">
        <v>558</v>
      </c>
      <c r="C16" s="205">
        <v>5100.4</v>
      </c>
      <c r="Q16" s="96"/>
      <c r="U16" s="97"/>
      <c r="V16" s="97"/>
      <c r="W16" s="98"/>
    </row>
    <row r="17" ht="19.05" customHeight="1" spans="1:23">
      <c r="A17" s="196">
        <v>21213</v>
      </c>
      <c r="B17" s="196" t="s">
        <v>559</v>
      </c>
      <c r="C17" s="206">
        <f>C18</f>
        <v>8400</v>
      </c>
      <c r="Q17" s="96"/>
      <c r="U17" s="97"/>
      <c r="V17" s="97"/>
      <c r="W17" s="98"/>
    </row>
    <row r="18" ht="19.05" customHeight="1" spans="1:23">
      <c r="A18" s="196">
        <v>2121301</v>
      </c>
      <c r="B18" s="196" t="s">
        <v>560</v>
      </c>
      <c r="C18" s="198">
        <v>8400</v>
      </c>
      <c r="Q18" s="96"/>
      <c r="U18" s="97"/>
      <c r="V18" s="97"/>
      <c r="W18" s="98"/>
    </row>
    <row r="19" ht="19.05" customHeight="1" spans="1:23">
      <c r="A19" s="207">
        <v>213</v>
      </c>
      <c r="B19" s="193" t="s">
        <v>54</v>
      </c>
      <c r="C19" s="194">
        <f>C20+C23</f>
        <v>70.76</v>
      </c>
      <c r="Q19" s="96"/>
      <c r="U19" s="97"/>
      <c r="V19" s="97"/>
      <c r="W19" s="98"/>
    </row>
    <row r="20" ht="19.05" customHeight="1" spans="1:23">
      <c r="A20" s="208">
        <v>21372</v>
      </c>
      <c r="B20" s="197" t="s">
        <v>561</v>
      </c>
      <c r="C20" s="198">
        <f>C21+C22</f>
        <v>52</v>
      </c>
      <c r="Q20" s="96"/>
      <c r="U20" s="97"/>
      <c r="V20" s="97"/>
      <c r="W20" s="98"/>
    </row>
    <row r="21" ht="19.05" customHeight="1" spans="1:23">
      <c r="A21" s="208">
        <v>2137201</v>
      </c>
      <c r="B21" s="197" t="s">
        <v>562</v>
      </c>
      <c r="C21" s="198">
        <v>52</v>
      </c>
      <c r="Q21" s="96"/>
      <c r="U21" s="97"/>
      <c r="V21" s="97"/>
      <c r="W21" s="98"/>
    </row>
    <row r="22" ht="19.05" customHeight="1" spans="1:23">
      <c r="A22" s="208">
        <v>2137202</v>
      </c>
      <c r="B22" s="197" t="s">
        <v>563</v>
      </c>
      <c r="C22" s="198"/>
      <c r="Q22" s="96"/>
      <c r="U22" s="97"/>
      <c r="V22" s="97"/>
      <c r="W22" s="98"/>
    </row>
    <row r="23" ht="19.05" customHeight="1" spans="1:23">
      <c r="A23" s="208" t="s">
        <v>564</v>
      </c>
      <c r="B23" s="197" t="s">
        <v>565</v>
      </c>
      <c r="C23" s="198">
        <f>SUM(C24)</f>
        <v>18.76</v>
      </c>
      <c r="Q23" s="96"/>
      <c r="U23" s="97"/>
      <c r="V23" s="97"/>
      <c r="W23" s="98"/>
    </row>
    <row r="24" ht="19.05" customHeight="1" spans="1:23">
      <c r="A24" s="208" t="s">
        <v>566</v>
      </c>
      <c r="B24" s="197" t="s">
        <v>562</v>
      </c>
      <c r="C24" s="198">
        <v>18.76</v>
      </c>
      <c r="Q24" s="96"/>
      <c r="U24" s="97"/>
      <c r="V24" s="97"/>
      <c r="W24" s="98"/>
    </row>
    <row r="25" ht="19.05" customHeight="1" spans="1:23">
      <c r="A25" s="192">
        <v>229</v>
      </c>
      <c r="B25" s="193" t="s">
        <v>66</v>
      </c>
      <c r="C25" s="194">
        <f>C28+C26</f>
        <v>1901</v>
      </c>
      <c r="Q25" s="96"/>
      <c r="U25" s="97"/>
      <c r="V25" s="97"/>
      <c r="W25" s="98"/>
    </row>
    <row r="26" ht="19.05" customHeight="1" spans="1:23">
      <c r="A26" s="196">
        <v>22904</v>
      </c>
      <c r="B26" s="197" t="s">
        <v>567</v>
      </c>
      <c r="C26" s="198">
        <f>SUM(C27)</f>
        <v>1900</v>
      </c>
      <c r="Q26" s="96"/>
      <c r="U26" s="97"/>
      <c r="V26" s="97"/>
      <c r="W26" s="98"/>
    </row>
    <row r="27" ht="19.05" customHeight="1" spans="1:23">
      <c r="A27" s="196" t="s">
        <v>568</v>
      </c>
      <c r="B27" s="197" t="s">
        <v>569</v>
      </c>
      <c r="C27" s="198">
        <v>1900</v>
      </c>
      <c r="Q27" s="96"/>
      <c r="U27" s="97"/>
      <c r="V27" s="97"/>
      <c r="W27" s="98"/>
    </row>
    <row r="28" ht="19.05" customHeight="1" spans="1:23">
      <c r="A28" s="196">
        <v>22960</v>
      </c>
      <c r="B28" s="197" t="s">
        <v>570</v>
      </c>
      <c r="C28" s="198">
        <f>SUM(C29:C30)</f>
        <v>1</v>
      </c>
      <c r="Q28" s="96"/>
      <c r="U28" s="97"/>
      <c r="V28" s="97"/>
      <c r="W28" s="98"/>
    </row>
    <row r="29" ht="19.05" customHeight="1" spans="1:23">
      <c r="A29" s="196">
        <v>2296002</v>
      </c>
      <c r="B29" s="197" t="s">
        <v>571</v>
      </c>
      <c r="C29" s="198"/>
      <c r="Q29" s="96"/>
      <c r="U29" s="97"/>
      <c r="V29" s="97"/>
      <c r="W29" s="98"/>
    </row>
    <row r="30" ht="19.05" customHeight="1" spans="1:23">
      <c r="A30" s="196">
        <v>2296006</v>
      </c>
      <c r="B30" s="197" t="s">
        <v>572</v>
      </c>
      <c r="C30" s="198">
        <v>1</v>
      </c>
      <c r="Q30" s="96"/>
      <c r="U30" s="97"/>
      <c r="V30" s="97"/>
      <c r="W30" s="98"/>
    </row>
    <row r="31" ht="19.05" customHeight="1" spans="1:3">
      <c r="A31" s="192">
        <v>232</v>
      </c>
      <c r="B31" s="193" t="s">
        <v>67</v>
      </c>
      <c r="C31" s="194">
        <f>C32</f>
        <v>21070</v>
      </c>
    </row>
    <row r="32" ht="19.05" customHeight="1" spans="1:3">
      <c r="A32" s="196">
        <v>23204</v>
      </c>
      <c r="B32" s="197" t="s">
        <v>573</v>
      </c>
      <c r="C32" s="198">
        <f>SUM(C33:C37)</f>
        <v>21070</v>
      </c>
    </row>
    <row r="33" ht="19.05" customHeight="1" spans="1:3">
      <c r="A33" s="196">
        <v>2320411</v>
      </c>
      <c r="B33" s="197" t="s">
        <v>574</v>
      </c>
      <c r="C33" s="198">
        <v>800</v>
      </c>
    </row>
    <row r="34" ht="19.05" customHeight="1" spans="1:3">
      <c r="A34" s="196">
        <v>2320431</v>
      </c>
      <c r="B34" s="197" t="s">
        <v>575</v>
      </c>
      <c r="C34" s="198">
        <v>870</v>
      </c>
    </row>
    <row r="35" ht="19.05" customHeight="1" spans="1:3">
      <c r="A35" s="196">
        <v>2320433</v>
      </c>
      <c r="B35" s="197" t="s">
        <v>576</v>
      </c>
      <c r="C35" s="198">
        <v>6450</v>
      </c>
    </row>
    <row r="36" ht="19.05" customHeight="1" spans="1:3">
      <c r="A36" s="196">
        <v>2320498</v>
      </c>
      <c r="B36" s="197" t="s">
        <v>577</v>
      </c>
      <c r="C36" s="198">
        <v>12350</v>
      </c>
    </row>
    <row r="37" ht="19.05" customHeight="1" spans="1:3">
      <c r="A37" s="209">
        <v>2320499</v>
      </c>
      <c r="B37" s="197" t="s">
        <v>578</v>
      </c>
      <c r="C37" s="198">
        <v>600</v>
      </c>
    </row>
    <row r="38" ht="19.05" customHeight="1" spans="1:3">
      <c r="A38" s="192">
        <v>233</v>
      </c>
      <c r="B38" s="193" t="s">
        <v>68</v>
      </c>
      <c r="C38" s="194">
        <f>C39</f>
        <v>600</v>
      </c>
    </row>
    <row r="39" ht="19.05" customHeight="1" spans="1:3">
      <c r="A39" s="196">
        <v>23304</v>
      </c>
      <c r="B39" s="197" t="s">
        <v>579</v>
      </c>
      <c r="C39" s="198">
        <f>SUM(C40:C44)</f>
        <v>600</v>
      </c>
    </row>
    <row r="40" ht="19.05" customHeight="1" spans="1:3">
      <c r="A40" s="196">
        <v>2330411</v>
      </c>
      <c r="B40" s="197" t="s">
        <v>580</v>
      </c>
      <c r="C40" s="198">
        <v>100</v>
      </c>
    </row>
    <row r="41" ht="21.95" customHeight="1" spans="1:3">
      <c r="A41" s="196">
        <v>2330431</v>
      </c>
      <c r="B41" s="197" t="s">
        <v>581</v>
      </c>
      <c r="C41" s="198">
        <v>100</v>
      </c>
    </row>
    <row r="42" ht="21.95" customHeight="1" spans="1:3">
      <c r="A42" s="196">
        <v>2330433</v>
      </c>
      <c r="B42" s="197" t="s">
        <v>582</v>
      </c>
      <c r="C42" s="198">
        <v>100</v>
      </c>
    </row>
    <row r="43" ht="21.95" customHeight="1" spans="1:3">
      <c r="A43" s="196">
        <v>2330498</v>
      </c>
      <c r="B43" s="197" t="s">
        <v>583</v>
      </c>
      <c r="C43" s="198">
        <v>200</v>
      </c>
    </row>
    <row r="44" ht="21.95" customHeight="1" spans="1:3">
      <c r="A44" s="196" t="s">
        <v>584</v>
      </c>
      <c r="B44" s="197" t="s">
        <v>585</v>
      </c>
      <c r="C44" s="198">
        <v>100</v>
      </c>
    </row>
    <row r="45" ht="27" customHeight="1" spans="1:3">
      <c r="A45" s="210" t="s">
        <v>495</v>
      </c>
      <c r="B45" s="69"/>
      <c r="C45" s="159">
        <f>C5+C31+C38+C25+C19</f>
        <v>97822.96</v>
      </c>
    </row>
  </sheetData>
  <autoFilter ref="A4:Y45">
    <extLst/>
  </autoFilter>
  <mergeCells count="2">
    <mergeCell ref="A2:C2"/>
    <mergeCell ref="A45:B45"/>
  </mergeCells>
  <printOptions horizontalCentered="1"/>
  <pageMargins left="0.748031" right="0.748031" top="0.984252" bottom="0.984252" header="0.511811" footer="0.511811"/>
  <pageSetup paperSize="9" scale="9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2">
    <tabColor theme="0"/>
  </sheetPr>
  <dimension ref="A1:C7"/>
  <sheetViews>
    <sheetView view="pageBreakPreview" zoomScaleNormal="100" workbookViewId="0">
      <selection activeCell="A1" sqref="A1"/>
    </sheetView>
  </sheetViews>
  <sheetFormatPr defaultColWidth="7.86666666666667" defaultRowHeight="15.75" outlineLevelRow="6" outlineLevelCol="2"/>
  <cols>
    <col min="1" max="1" width="42" style="138" customWidth="1"/>
    <col min="2" max="2" width="32.8666666666667" style="138" customWidth="1"/>
    <col min="3" max="3" width="8" style="138" customWidth="1"/>
    <col min="4" max="4" width="7.86666666666667" style="138" customWidth="1"/>
    <col min="5" max="5" width="8.46666666666667" style="138" hidden="1" customWidth="1"/>
    <col min="6" max="6" width="7.86666666666667" style="138" hidden="1" customWidth="1"/>
    <col min="7" max="26" width="7.86666666666667" style="138"/>
  </cols>
  <sheetData>
    <row r="1" ht="27" customHeight="1" spans="1:2">
      <c r="A1" s="139" t="s">
        <v>586</v>
      </c>
      <c r="B1" s="140"/>
    </row>
    <row r="2" ht="39.95" customHeight="1" spans="1:2">
      <c r="A2" s="141" t="s">
        <v>587</v>
      </c>
      <c r="B2" s="142"/>
    </row>
    <row r="3" s="134" customFormat="1" ht="18.75" customHeight="1" spans="1:2">
      <c r="A3" s="143"/>
      <c r="B3" s="118" t="s">
        <v>498</v>
      </c>
    </row>
    <row r="4" s="135" customFormat="1" ht="42" customHeight="1" spans="1:3">
      <c r="A4" s="144" t="s">
        <v>516</v>
      </c>
      <c r="B4" s="145" t="s">
        <v>78</v>
      </c>
      <c r="C4" s="146"/>
    </row>
    <row r="5" s="134" customFormat="1" ht="24.75" customHeight="1" spans="1:3">
      <c r="A5" s="179" t="s">
        <v>517</v>
      </c>
      <c r="B5" s="180">
        <v>0</v>
      </c>
      <c r="C5" s="181"/>
    </row>
    <row r="6" s="137" customFormat="1" ht="24.75" customHeight="1" spans="1:3">
      <c r="A6" s="150" t="s">
        <v>510</v>
      </c>
      <c r="B6" s="182">
        <v>0</v>
      </c>
      <c r="C6" s="151"/>
    </row>
    <row r="7" ht="14.25" spans="1:1">
      <c r="A7" s="183" t="s">
        <v>511</v>
      </c>
    </row>
  </sheetData>
  <printOptions horizontalCentered="1"/>
  <pageMargins left="0.708661" right="0.708661" top="0.748031" bottom="0.748031" header="0.314961" footer="0.314961"/>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3">
    <tabColor theme="0"/>
  </sheetPr>
  <dimension ref="A1:X22"/>
  <sheetViews>
    <sheetView view="pageBreakPreview" zoomScaleNormal="100" workbookViewId="0">
      <selection activeCell="A1" sqref="A1"/>
    </sheetView>
  </sheetViews>
  <sheetFormatPr defaultColWidth="7" defaultRowHeight="15"/>
  <cols>
    <col min="1" max="1" width="37" style="56" customWidth="1"/>
    <col min="2" max="2" width="33.7333333333333" style="56" customWidth="1"/>
    <col min="3" max="3" width="10.4" style="54" hidden="1" customWidth="1"/>
    <col min="4" max="4" width="9.6" style="58" hidden="1" customWidth="1"/>
    <col min="5" max="5" width="8.13333333333333" style="58" hidden="1" customWidth="1"/>
    <col min="6" max="6" width="9.6" style="59" hidden="1" customWidth="1"/>
    <col min="7" max="7" width="17.4666666666667" style="59" hidden="1" customWidth="1"/>
    <col min="8" max="8" width="12.4666666666667" style="60" hidden="1" customWidth="1"/>
    <col min="9" max="9" width="7" style="61" hidden="1" customWidth="1"/>
    <col min="10" max="11" width="7" style="58" hidden="1" customWidth="1"/>
    <col min="12" max="12" width="13.8666666666667" style="58" hidden="1" customWidth="1"/>
    <col min="13" max="13" width="7.86666666666667" style="58" hidden="1" customWidth="1"/>
    <col min="14" max="14" width="9.46666666666667" style="58" hidden="1" customWidth="1"/>
    <col min="15" max="15" width="6.86666666666667" style="58" hidden="1" customWidth="1"/>
    <col min="16" max="16" width="9" style="58" hidden="1" customWidth="1"/>
    <col min="17" max="17" width="5.86666666666667" style="58" hidden="1" customWidth="1"/>
    <col min="18" max="18" width="5.26666666666667" style="58" hidden="1" customWidth="1"/>
    <col min="19" max="19" width="6.46666666666667" style="58" hidden="1" customWidth="1"/>
    <col min="20" max="21" width="7" style="58" hidden="1" customWidth="1"/>
    <col min="22" max="22" width="10.6" style="58" hidden="1" customWidth="1"/>
    <col min="23" max="23" width="10.4666666666667" style="58" hidden="1" customWidth="1"/>
    <col min="24" max="24" width="7" style="58" hidden="1" customWidth="1"/>
    <col min="25" max="26" width="7" style="58"/>
  </cols>
  <sheetData>
    <row r="1" ht="21.75" customHeight="1" spans="1:2">
      <c r="A1" s="3" t="s">
        <v>588</v>
      </c>
      <c r="B1" s="115"/>
    </row>
    <row r="2" ht="51.75" customHeight="1" spans="1:8">
      <c r="A2" s="116" t="s">
        <v>589</v>
      </c>
      <c r="B2" s="117"/>
      <c r="F2" s="65"/>
      <c r="G2" s="65"/>
      <c r="H2" s="65"/>
    </row>
    <row r="3" spans="2:12">
      <c r="B3" s="118" t="s">
        <v>498</v>
      </c>
      <c r="D3" s="65">
        <v>12.11</v>
      </c>
      <c r="F3" s="65">
        <v>12.22</v>
      </c>
      <c r="G3" s="65"/>
      <c r="H3" s="65"/>
      <c r="L3" s="65">
        <v>1.2</v>
      </c>
    </row>
    <row r="4" s="114" customFormat="1" ht="39.75" customHeight="1" spans="1:14">
      <c r="A4" s="119" t="s">
        <v>499</v>
      </c>
      <c r="B4" s="119" t="s">
        <v>78</v>
      </c>
      <c r="C4" s="78"/>
      <c r="F4" s="120" t="s">
        <v>502</v>
      </c>
      <c r="G4" s="120" t="s">
        <v>503</v>
      </c>
      <c r="H4" s="120" t="s">
        <v>504</v>
      </c>
      <c r="I4" s="129"/>
      <c r="L4" s="120" t="s">
        <v>502</v>
      </c>
      <c r="M4" s="130" t="s">
        <v>503</v>
      </c>
      <c r="N4" s="120" t="s">
        <v>504</v>
      </c>
    </row>
    <row r="5" ht="39.75" customHeight="1" spans="1:24">
      <c r="A5" s="121" t="s">
        <v>508</v>
      </c>
      <c r="B5" s="177">
        <v>0</v>
      </c>
      <c r="C5" s="81">
        <v>105429</v>
      </c>
      <c r="D5" s="123">
        <v>595734.14</v>
      </c>
      <c r="E5" s="65">
        <f>104401+13602</f>
        <v>118003</v>
      </c>
      <c r="F5" s="124" t="s">
        <v>37</v>
      </c>
      <c r="G5" s="124" t="s">
        <v>509</v>
      </c>
      <c r="H5" s="125">
        <v>596221.15</v>
      </c>
      <c r="I5" s="131" t="e">
        <f>F5-A5</f>
        <v>#VALUE!</v>
      </c>
      <c r="J5" s="96" t="e">
        <f>H5-#REF!</f>
        <v>#REF!</v>
      </c>
      <c r="K5" s="96">
        <v>75943</v>
      </c>
      <c r="L5" s="124" t="s">
        <v>37</v>
      </c>
      <c r="M5" s="124" t="s">
        <v>509</v>
      </c>
      <c r="N5" s="125">
        <v>643048.95</v>
      </c>
      <c r="O5" s="131" t="e">
        <f>L5-A5</f>
        <v>#VALUE!</v>
      </c>
      <c r="P5" s="96" t="e">
        <f>N5-#REF!</f>
        <v>#REF!</v>
      </c>
      <c r="R5" s="65">
        <v>717759</v>
      </c>
      <c r="T5" s="97" t="s">
        <v>37</v>
      </c>
      <c r="U5" s="97" t="s">
        <v>509</v>
      </c>
      <c r="V5" s="98">
        <v>659380.53</v>
      </c>
      <c r="W5" s="65" t="e">
        <f>#REF!-V5</f>
        <v>#REF!</v>
      </c>
      <c r="X5" s="65" t="e">
        <f>T5-A5</f>
        <v>#VALUE!</v>
      </c>
    </row>
    <row r="6" ht="39.75" customHeight="1" spans="1:23">
      <c r="A6" s="69" t="s">
        <v>510</v>
      </c>
      <c r="B6" s="177">
        <f>SUM(B5)</f>
        <v>0</v>
      </c>
      <c r="F6" s="126">
        <f>""</f>
        <v>0</v>
      </c>
      <c r="G6" s="126">
        <f>""</f>
        <v>0</v>
      </c>
      <c r="H6" s="126">
        <f>""</f>
        <v>0</v>
      </c>
      <c r="L6" s="126">
        <f>""</f>
        <v>0</v>
      </c>
      <c r="M6" s="132">
        <f>""</f>
        <v>0</v>
      </c>
      <c r="N6" s="126">
        <f>""</f>
        <v>0</v>
      </c>
      <c r="V6" s="133" t="e">
        <f>V7+#REF!+#REF!+#REF!+#REF!+#REF!+#REF!+#REF!+#REF!+#REF!+#REF!+#REF!+#REF!+#REF!+#REF!+#REF!+#REF!+#REF!+#REF!+#REF!+#REF!</f>
        <v>#REF!</v>
      </c>
      <c r="W6" s="133" t="e">
        <f>W7+#REF!+#REF!+#REF!+#REF!+#REF!+#REF!+#REF!+#REF!+#REF!+#REF!+#REF!+#REF!+#REF!+#REF!+#REF!+#REF!+#REF!+#REF!+#REF!+#REF!</f>
        <v>#REF!</v>
      </c>
    </row>
    <row r="7" ht="19.5" customHeight="1" spans="1:24">
      <c r="A7" s="178" t="s">
        <v>511</v>
      </c>
      <c r="P7" s="96"/>
      <c r="T7" s="97" t="s">
        <v>56</v>
      </c>
      <c r="U7" s="97" t="s">
        <v>57</v>
      </c>
      <c r="V7" s="98">
        <v>19998</v>
      </c>
      <c r="W7" s="65" t="e">
        <f>#REF!-V7</f>
        <v>#REF!</v>
      </c>
      <c r="X7" s="65" t="e">
        <f>T7-A7</f>
        <v>#VALUE!</v>
      </c>
    </row>
    <row r="8" ht="19.5" customHeight="1" spans="16:24">
      <c r="P8" s="96"/>
      <c r="T8" s="97" t="s">
        <v>512</v>
      </c>
      <c r="U8" s="97" t="s">
        <v>513</v>
      </c>
      <c r="V8" s="98">
        <v>19998</v>
      </c>
      <c r="W8" s="65" t="e">
        <f>#REF!-V8</f>
        <v>#REF!</v>
      </c>
      <c r="X8" s="65">
        <f>T8-A8</f>
        <v>23203</v>
      </c>
    </row>
    <row r="9" ht="19.5" customHeight="1" spans="16:24">
      <c r="P9" s="96"/>
      <c r="T9" s="97" t="s">
        <v>62</v>
      </c>
      <c r="U9" s="97" t="s">
        <v>63</v>
      </c>
      <c r="V9" s="98">
        <v>19998</v>
      </c>
      <c r="W9" s="65" t="e">
        <f>#REF!-V9</f>
        <v>#REF!</v>
      </c>
      <c r="X9" s="65">
        <f>T9-A9</f>
        <v>2320301</v>
      </c>
    </row>
    <row r="10" ht="19.5" customHeight="1" spans="16:16">
      <c r="P10" s="96"/>
    </row>
    <row r="11" ht="19.5" customHeight="1" spans="1:16">
      <c r="A11" s="65"/>
      <c r="B11" s="65"/>
      <c r="C11" s="65"/>
      <c r="F11" s="65"/>
      <c r="G11" s="65"/>
      <c r="H11" s="65"/>
      <c r="I11" s="65"/>
      <c r="P11" s="96"/>
    </row>
    <row r="12" ht="19.5" customHeight="1" spans="1:16">
      <c r="A12" s="65"/>
      <c r="B12" s="65"/>
      <c r="C12" s="65"/>
      <c r="F12" s="65"/>
      <c r="G12" s="65"/>
      <c r="H12" s="65"/>
      <c r="I12" s="65"/>
      <c r="P12" s="96"/>
    </row>
    <row r="13" ht="19.5" customHeight="1" spans="1:16">
      <c r="A13" s="65"/>
      <c r="B13" s="65"/>
      <c r="C13" s="65"/>
      <c r="F13" s="65"/>
      <c r="G13" s="65"/>
      <c r="H13" s="65"/>
      <c r="I13" s="65"/>
      <c r="P13" s="96"/>
    </row>
    <row r="14" ht="19.5" customHeight="1" spans="1:16">
      <c r="A14" s="65"/>
      <c r="B14" s="65"/>
      <c r="C14" s="65"/>
      <c r="F14" s="65"/>
      <c r="G14" s="65"/>
      <c r="H14" s="65"/>
      <c r="I14" s="65"/>
      <c r="P14" s="96"/>
    </row>
    <row r="15" ht="19.5" customHeight="1" spans="1:16">
      <c r="A15" s="65"/>
      <c r="B15" s="65"/>
      <c r="C15" s="65"/>
      <c r="F15" s="65"/>
      <c r="G15" s="65"/>
      <c r="H15" s="65"/>
      <c r="I15" s="65"/>
      <c r="P15" s="96"/>
    </row>
    <row r="16" ht="19.5" customHeight="1" spans="1:16">
      <c r="A16" s="65"/>
      <c r="B16" s="65"/>
      <c r="C16" s="65"/>
      <c r="F16" s="65"/>
      <c r="G16" s="65"/>
      <c r="H16" s="65"/>
      <c r="I16" s="65"/>
      <c r="P16" s="96"/>
    </row>
    <row r="17" ht="19.5" customHeight="1" spans="1:16">
      <c r="A17" s="65"/>
      <c r="B17" s="65"/>
      <c r="C17" s="65"/>
      <c r="F17" s="65"/>
      <c r="G17" s="65"/>
      <c r="H17" s="65"/>
      <c r="I17" s="65"/>
      <c r="P17" s="96"/>
    </row>
    <row r="18" ht="19.5" customHeight="1" spans="1:16">
      <c r="A18" s="65"/>
      <c r="B18" s="65"/>
      <c r="C18" s="65"/>
      <c r="F18" s="65"/>
      <c r="G18" s="65"/>
      <c r="H18" s="65"/>
      <c r="I18" s="65"/>
      <c r="P18" s="96"/>
    </row>
    <row r="19" ht="19.5" customHeight="1" spans="1:16">
      <c r="A19" s="65"/>
      <c r="B19" s="65"/>
      <c r="C19" s="65"/>
      <c r="F19" s="65"/>
      <c r="G19" s="65"/>
      <c r="H19" s="65"/>
      <c r="I19" s="65"/>
      <c r="P19" s="96"/>
    </row>
    <row r="20" ht="19.5" customHeight="1" spans="1:16">
      <c r="A20" s="65"/>
      <c r="B20" s="65"/>
      <c r="C20" s="65"/>
      <c r="F20" s="65"/>
      <c r="G20" s="65"/>
      <c r="H20" s="65"/>
      <c r="I20" s="65"/>
      <c r="P20" s="96"/>
    </row>
    <row r="21" ht="19.5" customHeight="1" spans="1:16">
      <c r="A21" s="65"/>
      <c r="B21" s="65"/>
      <c r="C21" s="65"/>
      <c r="F21" s="65"/>
      <c r="G21" s="65"/>
      <c r="H21" s="65"/>
      <c r="I21" s="65"/>
      <c r="P21" s="96"/>
    </row>
    <row r="22" ht="19.5" customHeight="1" spans="1:16">
      <c r="A22" s="65"/>
      <c r="B22" s="65"/>
      <c r="C22" s="65"/>
      <c r="F22" s="65"/>
      <c r="G22" s="65"/>
      <c r="H22" s="65"/>
      <c r="I22" s="65"/>
      <c r="P22" s="96"/>
    </row>
  </sheetData>
  <mergeCells count="1">
    <mergeCell ref="A2:B2"/>
  </mergeCells>
  <printOptions horizontalCentered="1"/>
  <pageMargins left="0.708661" right="0.708661" top="0.748031" bottom="0.748031" header="0.314961" footer="0.314961"/>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4">
    <tabColor theme="0"/>
  </sheetPr>
  <dimension ref="A1:B7"/>
  <sheetViews>
    <sheetView view="pageBreakPreview" zoomScaleNormal="100" workbookViewId="0">
      <selection activeCell="A1" sqref="A1"/>
    </sheetView>
  </sheetViews>
  <sheetFormatPr defaultColWidth="9" defaultRowHeight="15.75" outlineLevelRow="6" outlineLevelCol="1"/>
  <cols>
    <col min="1" max="1" width="36.7333333333333" style="102" customWidth="1"/>
    <col min="2" max="2" width="36.8666666666667" style="103" customWidth="1"/>
    <col min="3" max="26" width="9" style="102"/>
  </cols>
  <sheetData>
    <row r="1" ht="21" customHeight="1" spans="1:1">
      <c r="A1" s="104" t="s">
        <v>590</v>
      </c>
    </row>
    <row r="2" ht="24.75" customHeight="1" spans="1:2">
      <c r="A2" s="105" t="s">
        <v>591</v>
      </c>
      <c r="B2" s="105"/>
    </row>
    <row r="3" s="99" customFormat="1" ht="24" customHeight="1" spans="2:2">
      <c r="B3" s="107" t="s">
        <v>31</v>
      </c>
    </row>
    <row r="4" s="169" customFormat="1" ht="51" customHeight="1" spans="1:2">
      <c r="A4" s="171" t="s">
        <v>3</v>
      </c>
      <c r="B4" s="172" t="s">
        <v>78</v>
      </c>
    </row>
    <row r="5" s="170" customFormat="1" ht="48" customHeight="1" spans="1:2">
      <c r="A5" s="173" t="s">
        <v>508</v>
      </c>
      <c r="B5" s="174" t="s">
        <v>592</v>
      </c>
    </row>
    <row r="6" s="100" customFormat="1" ht="48" customHeight="1" spans="1:2">
      <c r="A6" s="108" t="s">
        <v>510</v>
      </c>
      <c r="B6" s="175">
        <v>0</v>
      </c>
    </row>
    <row r="7" ht="14.25" spans="1:2">
      <c r="A7" s="176" t="s">
        <v>593</v>
      </c>
      <c r="B7" s="176"/>
    </row>
  </sheetData>
  <mergeCells count="2">
    <mergeCell ref="A2:B2"/>
    <mergeCell ref="A7:B7"/>
  </mergeCells>
  <printOptions horizontalCentered="1"/>
  <pageMargins left="0.92" right="0.748031" top="0.984252" bottom="0.984252" header="0.511811" footer="0.511811"/>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5">
    <tabColor theme="0"/>
  </sheetPr>
  <dimension ref="A1:X23"/>
  <sheetViews>
    <sheetView view="pageBreakPreview" zoomScaleNormal="100" workbookViewId="0">
      <selection activeCell="A1" sqref="A1"/>
    </sheetView>
  </sheetViews>
  <sheetFormatPr defaultColWidth="7" defaultRowHeight="15"/>
  <cols>
    <col min="1" max="1" width="35.1333333333333" style="56" customWidth="1"/>
    <col min="2" max="2" width="29.6" style="57" customWidth="1"/>
    <col min="3" max="3" width="10.4" style="54" hidden="1" customWidth="1"/>
    <col min="4" max="4" width="9.6" style="58" hidden="1" customWidth="1"/>
    <col min="5" max="5" width="8.13333333333333" style="58" hidden="1" customWidth="1"/>
    <col min="6" max="6" width="9.6" style="59" hidden="1" customWidth="1"/>
    <col min="7" max="7" width="17.4666666666667" style="59" hidden="1" customWidth="1"/>
    <col min="8" max="8" width="12.4666666666667" style="60" hidden="1" customWidth="1"/>
    <col min="9" max="9" width="7" style="61" hidden="1" customWidth="1"/>
    <col min="10" max="11" width="7" style="58" hidden="1" customWidth="1"/>
    <col min="12" max="12" width="13.8666666666667" style="58" hidden="1" customWidth="1"/>
    <col min="13" max="13" width="7.86666666666667" style="58" hidden="1" customWidth="1"/>
    <col min="14" max="14" width="9.46666666666667" style="58" hidden="1" customWidth="1"/>
    <col min="15" max="15" width="6.86666666666667" style="58" hidden="1" customWidth="1"/>
    <col min="16" max="16" width="9" style="58" hidden="1" customWidth="1"/>
    <col min="17" max="17" width="5.86666666666667" style="58" hidden="1" customWidth="1"/>
    <col min="18" max="18" width="5.26666666666667" style="58" hidden="1" customWidth="1"/>
    <col min="19" max="19" width="6.46666666666667" style="58" hidden="1" customWidth="1"/>
    <col min="20" max="21" width="7" style="58" hidden="1" customWidth="1"/>
    <col min="22" max="22" width="10.6" style="58" hidden="1" customWidth="1"/>
    <col min="23" max="23" width="10.4666666666667" style="58" hidden="1" customWidth="1"/>
    <col min="24" max="24" width="7" style="58" hidden="1" customWidth="1"/>
    <col min="25" max="26" width="7" style="58"/>
  </cols>
  <sheetData>
    <row r="1" ht="29.25" customHeight="1" spans="1:1">
      <c r="A1" s="3" t="s">
        <v>594</v>
      </c>
    </row>
    <row r="2" ht="28.5" customHeight="1" spans="1:8">
      <c r="A2" s="62" t="s">
        <v>595</v>
      </c>
      <c r="B2" s="64"/>
      <c r="F2" s="65"/>
      <c r="G2" s="65"/>
      <c r="H2" s="65"/>
    </row>
    <row r="3" s="54" customFormat="1" ht="21.75" customHeight="1" spans="1:12">
      <c r="A3" s="66"/>
      <c r="B3" s="160" t="s">
        <v>31</v>
      </c>
      <c r="D3" s="68">
        <v>12.11</v>
      </c>
      <c r="F3" s="68">
        <v>12.22</v>
      </c>
      <c r="I3" s="67"/>
      <c r="L3" s="68">
        <v>1.2</v>
      </c>
    </row>
    <row r="4" s="54" customFormat="1" ht="39" customHeight="1" spans="1:14">
      <c r="A4" s="119" t="s">
        <v>3</v>
      </c>
      <c r="B4" s="71" t="s">
        <v>4</v>
      </c>
      <c r="F4" s="72" t="s">
        <v>32</v>
      </c>
      <c r="G4" s="72" t="s">
        <v>33</v>
      </c>
      <c r="H4" s="72" t="s">
        <v>34</v>
      </c>
      <c r="I4" s="67"/>
      <c r="L4" s="72" t="s">
        <v>32</v>
      </c>
      <c r="M4" s="87" t="s">
        <v>33</v>
      </c>
      <c r="N4" s="72" t="s">
        <v>34</v>
      </c>
    </row>
    <row r="5" s="56" customFormat="1" ht="39" customHeight="1" spans="1:24">
      <c r="A5" s="161" t="s">
        <v>35</v>
      </c>
      <c r="B5" s="122" t="s">
        <v>592</v>
      </c>
      <c r="C5" s="66">
        <v>105429</v>
      </c>
      <c r="D5" s="66">
        <v>595734.14</v>
      </c>
      <c r="E5" s="66">
        <f>104401+13602</f>
        <v>118003</v>
      </c>
      <c r="F5" s="162" t="s">
        <v>37</v>
      </c>
      <c r="G5" s="162" t="s">
        <v>38</v>
      </c>
      <c r="H5" s="162">
        <v>596221.15</v>
      </c>
      <c r="I5" s="66" t="e">
        <f>F5-A5</f>
        <v>#VALUE!</v>
      </c>
      <c r="J5" s="66">
        <f>H5-B5</f>
        <v>596221.15</v>
      </c>
      <c r="K5" s="66">
        <v>75943</v>
      </c>
      <c r="L5" s="162" t="s">
        <v>37</v>
      </c>
      <c r="M5" s="162" t="s">
        <v>38</v>
      </c>
      <c r="N5" s="162">
        <v>643048.95</v>
      </c>
      <c r="O5" s="66" t="e">
        <f>L5-A5</f>
        <v>#VALUE!</v>
      </c>
      <c r="P5" s="66">
        <f>N5-B5</f>
        <v>643048.95</v>
      </c>
      <c r="R5" s="66">
        <v>717759</v>
      </c>
      <c r="T5" s="168" t="s">
        <v>37</v>
      </c>
      <c r="U5" s="168" t="s">
        <v>38</v>
      </c>
      <c r="V5" s="168">
        <v>659380.53</v>
      </c>
      <c r="W5" s="66">
        <f>B5-V5</f>
        <v>-659380.53</v>
      </c>
      <c r="X5" s="66" t="e">
        <f>T5-A5</f>
        <v>#VALUE!</v>
      </c>
    </row>
    <row r="6" s="54" customFormat="1" ht="39" customHeight="1" spans="1:24">
      <c r="A6" s="161" t="s">
        <v>596</v>
      </c>
      <c r="B6" s="122" t="s">
        <v>592</v>
      </c>
      <c r="C6" s="81">
        <v>105429</v>
      </c>
      <c r="D6" s="163">
        <v>595734.14</v>
      </c>
      <c r="E6" s="68">
        <f>104401+13602</f>
        <v>118003</v>
      </c>
      <c r="F6" s="82" t="s">
        <v>37</v>
      </c>
      <c r="G6" s="82" t="s">
        <v>38</v>
      </c>
      <c r="H6" s="90">
        <v>596221.15</v>
      </c>
      <c r="I6" s="67" t="e">
        <f>F6-A6</f>
        <v>#VALUE!</v>
      </c>
      <c r="J6" s="81">
        <f>H6-B6</f>
        <v>596221.15</v>
      </c>
      <c r="K6" s="81">
        <v>75943</v>
      </c>
      <c r="L6" s="82" t="s">
        <v>37</v>
      </c>
      <c r="M6" s="82" t="s">
        <v>38</v>
      </c>
      <c r="N6" s="90">
        <v>643048.95</v>
      </c>
      <c r="O6" s="67" t="e">
        <f>L6-A6</f>
        <v>#VALUE!</v>
      </c>
      <c r="P6" s="81">
        <f>N6-B6</f>
        <v>643048.95</v>
      </c>
      <c r="R6" s="68">
        <v>717759</v>
      </c>
      <c r="T6" s="93" t="s">
        <v>37</v>
      </c>
      <c r="U6" s="93" t="s">
        <v>38</v>
      </c>
      <c r="V6" s="94">
        <v>659380.53</v>
      </c>
      <c r="W6" s="68">
        <f>B6-V6</f>
        <v>-659380.53</v>
      </c>
      <c r="X6" s="68" t="e">
        <f>T6-A6</f>
        <v>#VALUE!</v>
      </c>
    </row>
    <row r="7" s="54" customFormat="1" ht="39" customHeight="1" spans="1:23">
      <c r="A7" s="164" t="s">
        <v>495</v>
      </c>
      <c r="B7" s="165" t="s">
        <v>592</v>
      </c>
      <c r="F7" s="72">
        <f>""</f>
        <v>0</v>
      </c>
      <c r="G7" s="72">
        <f>""</f>
        <v>0</v>
      </c>
      <c r="H7" s="72">
        <f>""</f>
        <v>0</v>
      </c>
      <c r="I7" s="67"/>
      <c r="L7" s="72">
        <f>""</f>
        <v>0</v>
      </c>
      <c r="M7" s="87">
        <f>""</f>
        <v>0</v>
      </c>
      <c r="N7" s="72">
        <f>""</f>
        <v>0</v>
      </c>
      <c r="V7" s="95" t="e">
        <f>V8+#REF!+#REF!+#REF!+#REF!+#REF!+#REF!+#REF!+#REF!+#REF!+#REF!+#REF!+#REF!+#REF!+#REF!+#REF!+#REF!+#REF!+#REF!+#REF!+#REF!</f>
        <v>#REF!</v>
      </c>
      <c r="W7" s="95" t="e">
        <f>W8+#REF!+#REF!+#REF!+#REF!+#REF!+#REF!+#REF!+#REF!+#REF!+#REF!+#REF!+#REF!+#REF!+#REF!+#REF!+#REF!+#REF!+#REF!+#REF!+#REF!</f>
        <v>#REF!</v>
      </c>
    </row>
    <row r="8" ht="19.5" customHeight="1" spans="1:24">
      <c r="A8" s="166" t="s">
        <v>593</v>
      </c>
      <c r="B8" s="167"/>
      <c r="P8" s="96"/>
      <c r="T8" s="97" t="s">
        <v>56</v>
      </c>
      <c r="U8" s="97" t="s">
        <v>57</v>
      </c>
      <c r="V8" s="98">
        <v>19998</v>
      </c>
      <c r="W8" s="65">
        <f>B8-V8</f>
        <v>-19998</v>
      </c>
      <c r="X8" s="65" t="e">
        <f>T8-A8</f>
        <v>#VALUE!</v>
      </c>
    </row>
    <row r="9" ht="19.5" customHeight="1" spans="16:24">
      <c r="P9" s="96"/>
      <c r="T9" s="97" t="s">
        <v>512</v>
      </c>
      <c r="U9" s="97" t="s">
        <v>513</v>
      </c>
      <c r="V9" s="98">
        <v>19998</v>
      </c>
      <c r="W9" s="65">
        <f>B9-V9</f>
        <v>-19998</v>
      </c>
      <c r="X9" s="65">
        <f>T9-A9</f>
        <v>23203</v>
      </c>
    </row>
    <row r="10" ht="19.5" customHeight="1" spans="16:24">
      <c r="P10" s="96"/>
      <c r="T10" s="97" t="s">
        <v>62</v>
      </c>
      <c r="U10" s="97" t="s">
        <v>63</v>
      </c>
      <c r="V10" s="98">
        <v>19998</v>
      </c>
      <c r="W10" s="65">
        <f>B10-V10</f>
        <v>-19998</v>
      </c>
      <c r="X10" s="65">
        <f>T10-A10</f>
        <v>2320301</v>
      </c>
    </row>
    <row r="11" ht="19.5" customHeight="1" spans="16:16">
      <c r="P11" s="96"/>
    </row>
    <row r="12" ht="19.5" customHeight="1" spans="16:16">
      <c r="P12" s="96"/>
    </row>
    <row r="13" ht="19.5" customHeight="1" spans="16:16">
      <c r="P13" s="96"/>
    </row>
    <row r="14" ht="19.5" customHeight="1" spans="16:16">
      <c r="P14" s="96"/>
    </row>
    <row r="15" ht="19.5" customHeight="1" spans="16:16">
      <c r="P15" s="96"/>
    </row>
    <row r="16" ht="19.5" customHeight="1" spans="16:16">
      <c r="P16" s="96"/>
    </row>
    <row r="17" ht="19.5" customHeight="1" spans="16:16">
      <c r="P17" s="96"/>
    </row>
    <row r="18" ht="19.5" customHeight="1" spans="16:16">
      <c r="P18" s="96"/>
    </row>
    <row r="19" ht="19.5" customHeight="1" spans="16:16">
      <c r="P19" s="96"/>
    </row>
    <row r="20" ht="19.5" customHeight="1" spans="16:16">
      <c r="P20" s="96"/>
    </row>
    <row r="21" ht="19.5" customHeight="1" spans="16:16">
      <c r="P21" s="96"/>
    </row>
    <row r="22" ht="19.5" customHeight="1" spans="16:16">
      <c r="P22" s="96"/>
    </row>
    <row r="23" ht="19.5" customHeight="1" spans="16:16">
      <c r="P23" s="96"/>
    </row>
  </sheetData>
  <mergeCells count="2">
    <mergeCell ref="A2:B2"/>
    <mergeCell ref="A8:B8"/>
  </mergeCells>
  <printOptions horizontalCentered="1"/>
  <pageMargins left="0.708661" right="0.708661" top="0.748031" bottom="0.748031" header="0.314961" footer="0.314961"/>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6">
    <tabColor theme="0"/>
  </sheetPr>
  <dimension ref="A1:Y22"/>
  <sheetViews>
    <sheetView view="pageBreakPreview" zoomScaleNormal="100" workbookViewId="0">
      <selection activeCell="A1" sqref="A1"/>
    </sheetView>
  </sheetViews>
  <sheetFormatPr defaultColWidth="7" defaultRowHeight="15"/>
  <cols>
    <col min="1" max="1" width="14.6" style="56" customWidth="1"/>
    <col min="2" max="2" width="46.6" style="54" customWidth="1"/>
    <col min="3" max="3" width="13" style="57" customWidth="1"/>
    <col min="4" max="4" width="10.4" style="54" hidden="1" customWidth="1"/>
    <col min="5" max="5" width="9.6" style="58" hidden="1" customWidth="1"/>
    <col min="6" max="6" width="8.13333333333333" style="58" hidden="1" customWidth="1"/>
    <col min="7" max="7" width="9.6" style="59" hidden="1" customWidth="1"/>
    <col min="8" max="8" width="17.4666666666667" style="59" hidden="1" customWidth="1"/>
    <col min="9" max="9" width="12.4666666666667" style="60" hidden="1" customWidth="1"/>
    <col min="10" max="10" width="7" style="61" hidden="1" customWidth="1"/>
    <col min="11" max="12" width="7" style="58" hidden="1" customWidth="1"/>
    <col min="13" max="13" width="13.8666666666667" style="58" hidden="1" customWidth="1"/>
    <col min="14" max="14" width="7.86666666666667" style="58" hidden="1" customWidth="1"/>
    <col min="15" max="15" width="9.46666666666667" style="58" hidden="1" customWidth="1"/>
    <col min="16" max="16" width="6.86666666666667" style="58" hidden="1" customWidth="1"/>
    <col min="17" max="17" width="9" style="58" hidden="1" customWidth="1"/>
    <col min="18" max="18" width="5.86666666666667" style="58" hidden="1" customWidth="1"/>
    <col min="19" max="19" width="5.26666666666667" style="58" hidden="1" customWidth="1"/>
    <col min="20" max="20" width="6.46666666666667" style="58" hidden="1" customWidth="1"/>
    <col min="21" max="22" width="7" style="58" hidden="1" customWidth="1"/>
    <col min="23" max="23" width="10.6" style="58" hidden="1" customWidth="1"/>
    <col min="24" max="24" width="10.4666666666667" style="58" hidden="1" customWidth="1"/>
    <col min="25" max="25" width="7" style="58" hidden="1" customWidth="1"/>
    <col min="26" max="26" width="7" style="58"/>
  </cols>
  <sheetData>
    <row r="1" ht="23.25" customHeight="1" spans="1:1">
      <c r="A1" s="3" t="s">
        <v>597</v>
      </c>
    </row>
    <row r="2" ht="22.5" spans="1:9">
      <c r="A2" s="62" t="s">
        <v>598</v>
      </c>
      <c r="B2" s="63"/>
      <c r="C2" s="64"/>
      <c r="G2" s="65"/>
      <c r="H2" s="65"/>
      <c r="I2" s="65"/>
    </row>
    <row r="3" spans="3:13">
      <c r="C3" s="118" t="s">
        <v>498</v>
      </c>
      <c r="E3" s="65">
        <v>12.11</v>
      </c>
      <c r="G3" s="65">
        <v>12.22</v>
      </c>
      <c r="H3" s="65"/>
      <c r="I3" s="65"/>
      <c r="M3" s="65">
        <v>1.2</v>
      </c>
    </row>
    <row r="4" ht="45.75" customHeight="1" spans="1:15">
      <c r="A4" s="69" t="s">
        <v>32</v>
      </c>
      <c r="B4" s="70" t="s">
        <v>368</v>
      </c>
      <c r="C4" s="71" t="s">
        <v>4</v>
      </c>
      <c r="G4" s="126" t="s">
        <v>502</v>
      </c>
      <c r="H4" s="126" t="s">
        <v>503</v>
      </c>
      <c r="I4" s="126" t="s">
        <v>504</v>
      </c>
      <c r="M4" s="126" t="s">
        <v>502</v>
      </c>
      <c r="N4" s="132" t="s">
        <v>503</v>
      </c>
      <c r="O4" s="126" t="s">
        <v>504</v>
      </c>
    </row>
    <row r="5" ht="45.75" customHeight="1" spans="1:25">
      <c r="A5" s="154" t="s">
        <v>599</v>
      </c>
      <c r="B5" s="155" t="s">
        <v>600</v>
      </c>
      <c r="C5" s="156">
        <v>0</v>
      </c>
      <c r="D5" s="81">
        <v>105429</v>
      </c>
      <c r="E5" s="123">
        <v>595734.14</v>
      </c>
      <c r="F5" s="65">
        <f>104401+13602</f>
        <v>118003</v>
      </c>
      <c r="G5" s="124" t="s">
        <v>37</v>
      </c>
      <c r="H5" s="124" t="s">
        <v>509</v>
      </c>
      <c r="I5" s="125">
        <v>596221.15</v>
      </c>
      <c r="J5" s="131">
        <f>G5-A5</f>
        <v>-22</v>
      </c>
      <c r="K5" s="96">
        <f>I5-C5</f>
        <v>596221.15</v>
      </c>
      <c r="L5" s="96">
        <v>75943</v>
      </c>
      <c r="M5" s="124" t="s">
        <v>37</v>
      </c>
      <c r="N5" s="124" t="s">
        <v>509</v>
      </c>
      <c r="O5" s="125">
        <v>643048.95</v>
      </c>
      <c r="P5" s="131">
        <f>M5-A5</f>
        <v>-22</v>
      </c>
      <c r="Q5" s="96">
        <f>O5-C5</f>
        <v>643048.95</v>
      </c>
      <c r="S5" s="65">
        <v>717759</v>
      </c>
      <c r="U5" s="97" t="s">
        <v>37</v>
      </c>
      <c r="V5" s="97" t="s">
        <v>509</v>
      </c>
      <c r="W5" s="98">
        <v>659380.53</v>
      </c>
      <c r="X5" s="65">
        <f>C5-W5</f>
        <v>-659380.53</v>
      </c>
      <c r="Y5" s="65">
        <f>U5-A5</f>
        <v>-22</v>
      </c>
    </row>
    <row r="6" ht="45.75" customHeight="1" spans="1:24">
      <c r="A6" s="157" t="s">
        <v>510</v>
      </c>
      <c r="B6" s="158"/>
      <c r="C6" s="159">
        <v>0</v>
      </c>
      <c r="G6" s="126">
        <f>""</f>
        <v>0</v>
      </c>
      <c r="H6" s="126">
        <f>""</f>
        <v>0</v>
      </c>
      <c r="I6" s="126">
        <f>""</f>
        <v>0</v>
      </c>
      <c r="M6" s="126">
        <f>""</f>
        <v>0</v>
      </c>
      <c r="N6" s="132">
        <f>""</f>
        <v>0</v>
      </c>
      <c r="O6" s="126">
        <f>""</f>
        <v>0</v>
      </c>
      <c r="W6" s="95" t="e">
        <f>W7+#REF!+#REF!+#REF!+#REF!+#REF!+#REF!+#REF!+#REF!+#REF!+#REF!+#REF!+#REF!+#REF!+#REF!+#REF!+#REF!+#REF!+#REF!+#REF!+#REF!</f>
        <v>#REF!</v>
      </c>
      <c r="X6" s="95" t="e">
        <f>X7+#REF!+#REF!+#REF!+#REF!+#REF!+#REF!+#REF!+#REF!+#REF!+#REF!+#REF!+#REF!+#REF!+#REF!+#REF!+#REF!+#REF!+#REF!+#REF!+#REF!</f>
        <v>#REF!</v>
      </c>
    </row>
    <row r="7" ht="25.5" customHeight="1" spans="1:25">
      <c r="A7" s="127" t="s">
        <v>593</v>
      </c>
      <c r="B7" s="128"/>
      <c r="C7" s="128"/>
      <c r="Q7" s="96"/>
      <c r="U7" s="97" t="s">
        <v>56</v>
      </c>
      <c r="V7" s="97" t="s">
        <v>57</v>
      </c>
      <c r="W7" s="98">
        <v>19998</v>
      </c>
      <c r="X7" s="65">
        <f>C7-W7</f>
        <v>-19998</v>
      </c>
      <c r="Y7" s="65" t="e">
        <f>U7-A7</f>
        <v>#VALUE!</v>
      </c>
    </row>
    <row r="8" ht="19.5" customHeight="1" spans="17:25">
      <c r="Q8" s="96"/>
      <c r="U8" s="97" t="s">
        <v>512</v>
      </c>
      <c r="V8" s="97" t="s">
        <v>513</v>
      </c>
      <c r="W8" s="98">
        <v>19998</v>
      </c>
      <c r="X8" s="65">
        <f>C8-W8</f>
        <v>-19998</v>
      </c>
      <c r="Y8" s="65">
        <f>U8-A8</f>
        <v>23203</v>
      </c>
    </row>
    <row r="9" ht="19.5" customHeight="1" spans="17:25">
      <c r="Q9" s="96"/>
      <c r="U9" s="97" t="s">
        <v>62</v>
      </c>
      <c r="V9" s="97" t="s">
        <v>63</v>
      </c>
      <c r="W9" s="98">
        <v>19998</v>
      </c>
      <c r="X9" s="65">
        <f>C9-W9</f>
        <v>-19998</v>
      </c>
      <c r="Y9" s="65">
        <f>U9-A9</f>
        <v>2320301</v>
      </c>
    </row>
    <row r="10" ht="19.5" customHeight="1" spans="17:17">
      <c r="Q10" s="96"/>
    </row>
    <row r="11" ht="19.5" customHeight="1" spans="17:17">
      <c r="Q11" s="96"/>
    </row>
    <row r="12" ht="19.5" customHeight="1" spans="17:17">
      <c r="Q12" s="96"/>
    </row>
    <row r="13" ht="19.5" customHeight="1" spans="17:17">
      <c r="Q13" s="96"/>
    </row>
    <row r="14" ht="19.5" customHeight="1" spans="17:17">
      <c r="Q14" s="96"/>
    </row>
    <row r="15" ht="19.5" customHeight="1" spans="17:17">
      <c r="Q15" s="96"/>
    </row>
    <row r="16" ht="19.5" customHeight="1" spans="17:17">
      <c r="Q16" s="96"/>
    </row>
    <row r="17" ht="19.5" customHeight="1" spans="17:17">
      <c r="Q17" s="96"/>
    </row>
    <row r="18" ht="19.5" customHeight="1" spans="17:17">
      <c r="Q18" s="96"/>
    </row>
    <row r="19" ht="19.5" customHeight="1" spans="17:17">
      <c r="Q19" s="96"/>
    </row>
    <row r="20" ht="19.5" customHeight="1" spans="17:17">
      <c r="Q20" s="96"/>
    </row>
    <row r="21" ht="19.5" customHeight="1" spans="17:17">
      <c r="Q21" s="96"/>
    </row>
    <row r="22" ht="19.5" customHeight="1" spans="17:17">
      <c r="Q22" s="96"/>
    </row>
  </sheetData>
  <mergeCells count="3">
    <mergeCell ref="A2:C2"/>
    <mergeCell ref="A6:B6"/>
    <mergeCell ref="A7:C7"/>
  </mergeCells>
  <printOptions horizontalCentered="1"/>
  <pageMargins left="0.748031" right="0.748031" top="0.984252" bottom="0.984252" header="0.511811" footer="0.511811"/>
  <pageSetup paperSize="9" scale="9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7">
    <tabColor theme="0"/>
  </sheetPr>
  <dimension ref="A1:C7"/>
  <sheetViews>
    <sheetView view="pageBreakPreview" zoomScaleNormal="100" workbookViewId="0">
      <selection activeCell="A1" sqref="A1"/>
    </sheetView>
  </sheetViews>
  <sheetFormatPr defaultColWidth="7.86666666666667" defaultRowHeight="15.75" outlineLevelRow="6" outlineLevelCol="2"/>
  <cols>
    <col min="1" max="2" width="37.6" style="138" customWidth="1"/>
    <col min="3" max="3" width="8" style="138" customWidth="1"/>
    <col min="4" max="4" width="7.86666666666667" style="138" customWidth="1"/>
    <col min="5" max="5" width="8.46666666666667" style="138" hidden="1" customWidth="1"/>
    <col min="6" max="6" width="7.86666666666667" style="138" hidden="1" customWidth="1"/>
    <col min="7" max="26" width="7.86666666666667" style="138"/>
  </cols>
  <sheetData>
    <row r="1" ht="27" customHeight="1" spans="1:2">
      <c r="A1" s="139" t="s">
        <v>601</v>
      </c>
      <c r="B1" s="140"/>
    </row>
    <row r="2" ht="39.95" customHeight="1" spans="1:2">
      <c r="A2" s="141" t="s">
        <v>602</v>
      </c>
      <c r="B2" s="142"/>
    </row>
    <row r="3" s="134" customFormat="1" ht="18.75" customHeight="1" spans="1:2">
      <c r="A3" s="143"/>
      <c r="B3" s="118" t="s">
        <v>498</v>
      </c>
    </row>
    <row r="4" s="135" customFormat="1" ht="53.25" customHeight="1" spans="1:3">
      <c r="A4" s="144" t="s">
        <v>516</v>
      </c>
      <c r="B4" s="145" t="s">
        <v>78</v>
      </c>
      <c r="C4" s="146"/>
    </row>
    <row r="5" s="136" customFormat="1" ht="32.25" customHeight="1" spans="1:3">
      <c r="A5" s="147" t="s">
        <v>508</v>
      </c>
      <c r="B5" s="148">
        <v>0</v>
      </c>
      <c r="C5" s="149"/>
    </row>
    <row r="6" s="137" customFormat="1" ht="32.25" customHeight="1" spans="1:3">
      <c r="A6" s="150" t="s">
        <v>510</v>
      </c>
      <c r="B6" s="148">
        <v>0</v>
      </c>
      <c r="C6" s="151"/>
    </row>
    <row r="7" ht="25.5" customHeight="1" spans="1:2">
      <c r="A7" s="152" t="s">
        <v>593</v>
      </c>
      <c r="B7" s="153"/>
    </row>
  </sheetData>
  <mergeCells count="1">
    <mergeCell ref="A7:B7"/>
  </mergeCells>
  <printOptions horizontalCentered="1"/>
  <pageMargins left="0.708661" right="0.708661" top="0.748031" bottom="0.748031" header="0.314961" footer="0.314961"/>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8">
    <tabColor theme="0"/>
  </sheetPr>
  <dimension ref="A1:X22"/>
  <sheetViews>
    <sheetView view="pageBreakPreview" zoomScaleNormal="100" workbookViewId="0">
      <selection activeCell="A1" sqref="A1"/>
    </sheetView>
  </sheetViews>
  <sheetFormatPr defaultColWidth="7" defaultRowHeight="15"/>
  <cols>
    <col min="1" max="2" width="37" style="56" customWidth="1"/>
    <col min="3" max="3" width="10.4" style="54" hidden="1" customWidth="1"/>
    <col min="4" max="4" width="9.6" style="58" hidden="1" customWidth="1"/>
    <col min="5" max="5" width="8.13333333333333" style="58" hidden="1" customWidth="1"/>
    <col min="6" max="6" width="9.6" style="59" hidden="1" customWidth="1"/>
    <col min="7" max="7" width="17.4666666666667" style="59" hidden="1" customWidth="1"/>
    <col min="8" max="8" width="12.4666666666667" style="60" hidden="1" customWidth="1"/>
    <col min="9" max="9" width="7" style="61" hidden="1" customWidth="1"/>
    <col min="10" max="11" width="7" style="58" hidden="1" customWidth="1"/>
    <col min="12" max="12" width="13.8666666666667" style="58" hidden="1" customWidth="1"/>
    <col min="13" max="13" width="7.86666666666667" style="58" hidden="1" customWidth="1"/>
    <col min="14" max="14" width="9.46666666666667" style="58" hidden="1" customWidth="1"/>
    <col min="15" max="15" width="6.86666666666667" style="58" hidden="1" customWidth="1"/>
    <col min="16" max="16" width="9" style="58" hidden="1" customWidth="1"/>
    <col min="17" max="17" width="5.86666666666667" style="58" hidden="1" customWidth="1"/>
    <col min="18" max="18" width="5.26666666666667" style="58" hidden="1" customWidth="1"/>
    <col min="19" max="19" width="6.46666666666667" style="58" hidden="1" customWidth="1"/>
    <col min="20" max="21" width="7" style="58" hidden="1" customWidth="1"/>
    <col min="22" max="22" width="10.6" style="58" hidden="1" customWidth="1"/>
    <col min="23" max="23" width="10.4666666666667" style="58" hidden="1" customWidth="1"/>
    <col min="24" max="24" width="7" style="58" hidden="1" customWidth="1"/>
    <col min="25" max="26" width="7" style="58"/>
  </cols>
  <sheetData>
    <row r="1" ht="21.75" customHeight="1" spans="1:2">
      <c r="A1" s="3" t="s">
        <v>603</v>
      </c>
      <c r="B1" s="115"/>
    </row>
    <row r="2" ht="51.75" customHeight="1" spans="1:8">
      <c r="A2" s="116" t="s">
        <v>604</v>
      </c>
      <c r="B2" s="117"/>
      <c r="F2" s="65"/>
      <c r="G2" s="65"/>
      <c r="H2" s="65"/>
    </row>
    <row r="3" spans="2:12">
      <c r="B3" s="118" t="s">
        <v>498</v>
      </c>
      <c r="D3" s="65">
        <v>12.11</v>
      </c>
      <c r="F3" s="65">
        <v>12.22</v>
      </c>
      <c r="G3" s="65"/>
      <c r="H3" s="65"/>
      <c r="L3" s="65">
        <v>1.2</v>
      </c>
    </row>
    <row r="4" s="114" customFormat="1" ht="39.75" customHeight="1" spans="1:14">
      <c r="A4" s="119" t="s">
        <v>499</v>
      </c>
      <c r="B4" s="119" t="s">
        <v>78</v>
      </c>
      <c r="C4" s="78"/>
      <c r="F4" s="120" t="s">
        <v>502</v>
      </c>
      <c r="G4" s="120" t="s">
        <v>503</v>
      </c>
      <c r="H4" s="120" t="s">
        <v>504</v>
      </c>
      <c r="I4" s="129"/>
      <c r="L4" s="120" t="s">
        <v>502</v>
      </c>
      <c r="M4" s="130" t="s">
        <v>503</v>
      </c>
      <c r="N4" s="120" t="s">
        <v>504</v>
      </c>
    </row>
    <row r="5" ht="39.75" customHeight="1" spans="1:24">
      <c r="A5" s="121" t="s">
        <v>508</v>
      </c>
      <c r="B5" s="122" t="s">
        <v>592</v>
      </c>
      <c r="C5" s="81">
        <v>105429</v>
      </c>
      <c r="D5" s="123">
        <v>595734.14</v>
      </c>
      <c r="E5" s="65">
        <f>104401+13602</f>
        <v>118003</v>
      </c>
      <c r="F5" s="124" t="s">
        <v>37</v>
      </c>
      <c r="G5" s="124" t="s">
        <v>509</v>
      </c>
      <c r="H5" s="125">
        <v>596221.15</v>
      </c>
      <c r="I5" s="131" t="e">
        <f>F5-A5</f>
        <v>#VALUE!</v>
      </c>
      <c r="J5" s="96" t="e">
        <f>H5-#REF!</f>
        <v>#REF!</v>
      </c>
      <c r="K5" s="96">
        <v>75943</v>
      </c>
      <c r="L5" s="124" t="s">
        <v>37</v>
      </c>
      <c r="M5" s="124" t="s">
        <v>509</v>
      </c>
      <c r="N5" s="125">
        <v>643048.95</v>
      </c>
      <c r="O5" s="131" t="e">
        <f>L5-A5</f>
        <v>#VALUE!</v>
      </c>
      <c r="P5" s="96" t="e">
        <f>N5-#REF!</f>
        <v>#REF!</v>
      </c>
      <c r="R5" s="65">
        <v>717759</v>
      </c>
      <c r="T5" s="97" t="s">
        <v>37</v>
      </c>
      <c r="U5" s="97" t="s">
        <v>509</v>
      </c>
      <c r="V5" s="98">
        <v>659380.53</v>
      </c>
      <c r="W5" s="65" t="e">
        <f>#REF!-V5</f>
        <v>#REF!</v>
      </c>
      <c r="X5" s="65" t="e">
        <f>T5-A5</f>
        <v>#VALUE!</v>
      </c>
    </row>
    <row r="6" ht="39.75" customHeight="1" spans="1:23">
      <c r="A6" s="69" t="s">
        <v>510</v>
      </c>
      <c r="B6" s="122" t="s">
        <v>592</v>
      </c>
      <c r="F6" s="126">
        <f>""</f>
        <v>0</v>
      </c>
      <c r="G6" s="126">
        <f>""</f>
        <v>0</v>
      </c>
      <c r="H6" s="126">
        <f>""</f>
        <v>0</v>
      </c>
      <c r="L6" s="126">
        <f>""</f>
        <v>0</v>
      </c>
      <c r="M6" s="132">
        <f>""</f>
        <v>0</v>
      </c>
      <c r="N6" s="126">
        <f>""</f>
        <v>0</v>
      </c>
      <c r="V6" s="133" t="e">
        <f>V7+#REF!+#REF!+#REF!+#REF!+#REF!+#REF!+#REF!+#REF!+#REF!+#REF!+#REF!+#REF!+#REF!+#REF!+#REF!+#REF!+#REF!+#REF!+#REF!+#REF!</f>
        <v>#REF!</v>
      </c>
      <c r="W6" s="133" t="e">
        <f>W7+#REF!+#REF!+#REF!+#REF!+#REF!+#REF!+#REF!+#REF!+#REF!+#REF!+#REF!+#REF!+#REF!+#REF!+#REF!+#REF!+#REF!+#REF!+#REF!+#REF!</f>
        <v>#REF!</v>
      </c>
    </row>
    <row r="7" ht="27" customHeight="1" spans="1:24">
      <c r="A7" s="127" t="s">
        <v>593</v>
      </c>
      <c r="B7" s="128"/>
      <c r="P7" s="96"/>
      <c r="T7" s="97" t="s">
        <v>56</v>
      </c>
      <c r="U7" s="97" t="s">
        <v>57</v>
      </c>
      <c r="V7" s="98">
        <v>19998</v>
      </c>
      <c r="W7" s="65" t="e">
        <f>#REF!-V7</f>
        <v>#REF!</v>
      </c>
      <c r="X7" s="65" t="e">
        <f>T7-A7</f>
        <v>#VALUE!</v>
      </c>
    </row>
    <row r="8" ht="19.5" customHeight="1" spans="16:24">
      <c r="P8" s="96"/>
      <c r="T8" s="97" t="s">
        <v>512</v>
      </c>
      <c r="U8" s="97" t="s">
        <v>513</v>
      </c>
      <c r="V8" s="98">
        <v>19998</v>
      </c>
      <c r="W8" s="65" t="e">
        <f>#REF!-V8</f>
        <v>#REF!</v>
      </c>
      <c r="X8" s="65">
        <f>T8-A8</f>
        <v>23203</v>
      </c>
    </row>
    <row r="9" ht="19.5" customHeight="1" spans="16:24">
      <c r="P9" s="96"/>
      <c r="T9" s="97" t="s">
        <v>62</v>
      </c>
      <c r="U9" s="97" t="s">
        <v>63</v>
      </c>
      <c r="V9" s="98">
        <v>19998</v>
      </c>
      <c r="W9" s="65" t="e">
        <f>#REF!-V9</f>
        <v>#REF!</v>
      </c>
      <c r="X9" s="65">
        <f>T9-A9</f>
        <v>2320301</v>
      </c>
    </row>
    <row r="10" ht="19.5" customHeight="1" spans="16:16">
      <c r="P10" s="96"/>
    </row>
    <row r="11" ht="19.5" customHeight="1" spans="1:16">
      <c r="A11" s="65"/>
      <c r="B11" s="65"/>
      <c r="C11" s="65"/>
      <c r="F11" s="65"/>
      <c r="G11" s="65"/>
      <c r="H11" s="65"/>
      <c r="I11" s="65"/>
      <c r="P11" s="96"/>
    </row>
    <row r="12" ht="19.5" customHeight="1" spans="1:16">
      <c r="A12" s="65"/>
      <c r="B12" s="65"/>
      <c r="C12" s="65"/>
      <c r="F12" s="65"/>
      <c r="G12" s="65"/>
      <c r="H12" s="65"/>
      <c r="I12" s="65"/>
      <c r="P12" s="96"/>
    </row>
    <row r="13" ht="19.5" customHeight="1" spans="1:16">
      <c r="A13" s="65"/>
      <c r="B13" s="65"/>
      <c r="C13" s="65"/>
      <c r="F13" s="65"/>
      <c r="G13" s="65"/>
      <c r="H13" s="65"/>
      <c r="I13" s="65"/>
      <c r="P13" s="96"/>
    </row>
    <row r="14" ht="19.5" customHeight="1" spans="1:16">
      <c r="A14" s="65"/>
      <c r="B14" s="65"/>
      <c r="C14" s="65"/>
      <c r="F14" s="65"/>
      <c r="G14" s="65"/>
      <c r="H14" s="65"/>
      <c r="I14" s="65"/>
      <c r="P14" s="96"/>
    </row>
    <row r="15" ht="19.5" customHeight="1" spans="1:16">
      <c r="A15" s="65"/>
      <c r="B15" s="65"/>
      <c r="C15" s="65"/>
      <c r="F15" s="65"/>
      <c r="G15" s="65"/>
      <c r="H15" s="65"/>
      <c r="I15" s="65"/>
      <c r="P15" s="96"/>
    </row>
    <row r="16" ht="19.5" customHeight="1" spans="1:16">
      <c r="A16" s="65"/>
      <c r="B16" s="65"/>
      <c r="C16" s="65"/>
      <c r="F16" s="65"/>
      <c r="G16" s="65"/>
      <c r="H16" s="65"/>
      <c r="I16" s="65"/>
      <c r="P16" s="96"/>
    </row>
    <row r="17" ht="19.5" customHeight="1" spans="1:16">
      <c r="A17" s="65"/>
      <c r="B17" s="65"/>
      <c r="C17" s="65"/>
      <c r="F17" s="65"/>
      <c r="G17" s="65"/>
      <c r="H17" s="65"/>
      <c r="I17" s="65"/>
      <c r="P17" s="96"/>
    </row>
    <row r="18" ht="19.5" customHeight="1" spans="1:16">
      <c r="A18" s="65"/>
      <c r="B18" s="65"/>
      <c r="C18" s="65"/>
      <c r="F18" s="65"/>
      <c r="G18" s="65"/>
      <c r="H18" s="65"/>
      <c r="I18" s="65"/>
      <c r="P18" s="96"/>
    </row>
    <row r="19" ht="19.5" customHeight="1" spans="1:16">
      <c r="A19" s="65"/>
      <c r="B19" s="65"/>
      <c r="C19" s="65"/>
      <c r="F19" s="65"/>
      <c r="G19" s="65"/>
      <c r="H19" s="65"/>
      <c r="I19" s="65"/>
      <c r="P19" s="96"/>
    </row>
    <row r="20" ht="19.5" customHeight="1" spans="1:16">
      <c r="A20" s="65"/>
      <c r="B20" s="65"/>
      <c r="C20" s="65"/>
      <c r="F20" s="65"/>
      <c r="G20" s="65"/>
      <c r="H20" s="65"/>
      <c r="I20" s="65"/>
      <c r="P20" s="96"/>
    </row>
    <row r="21" ht="19.5" customHeight="1" spans="1:16">
      <c r="A21" s="65"/>
      <c r="B21" s="65"/>
      <c r="C21" s="65"/>
      <c r="F21" s="65"/>
      <c r="G21" s="65"/>
      <c r="H21" s="65"/>
      <c r="I21" s="65"/>
      <c r="P21" s="96"/>
    </row>
    <row r="22" ht="19.5" customHeight="1" spans="1:16">
      <c r="A22" s="65"/>
      <c r="B22" s="65"/>
      <c r="C22" s="65"/>
      <c r="F22" s="65"/>
      <c r="G22" s="65"/>
      <c r="H22" s="65"/>
      <c r="I22" s="65"/>
      <c r="P22" s="96"/>
    </row>
  </sheetData>
  <mergeCells count="2">
    <mergeCell ref="A2:B2"/>
    <mergeCell ref="A7:B7"/>
  </mergeCells>
  <printOptions horizontalCentered="1"/>
  <pageMargins left="0.708661" right="0.708661" top="0.748031" bottom="0.748031" header="0.314961" footer="0.314961"/>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19">
    <tabColor theme="0"/>
  </sheetPr>
  <dimension ref="A1:E22"/>
  <sheetViews>
    <sheetView view="pageBreakPreview" zoomScaleNormal="100" topLeftCell="A2" workbookViewId="0">
      <selection activeCell="C23" sqref="C23"/>
    </sheetView>
  </sheetViews>
  <sheetFormatPr defaultColWidth="9" defaultRowHeight="15.75" outlineLevelCol="4"/>
  <cols>
    <col min="1" max="1" width="17.1333333333333" style="102" customWidth="1"/>
    <col min="2" max="2" width="48.4666666666667" style="102" customWidth="1"/>
    <col min="3" max="3" width="17.2666666666667" style="103" customWidth="1"/>
    <col min="4" max="26" width="9" style="102"/>
  </cols>
  <sheetData>
    <row r="1" ht="22.5" customHeight="1" spans="1:1">
      <c r="A1" s="104" t="s">
        <v>605</v>
      </c>
    </row>
    <row r="2" ht="24.75" customHeight="1" spans="1:3">
      <c r="A2" s="105" t="s">
        <v>606</v>
      </c>
      <c r="B2" s="106"/>
      <c r="C2" s="106"/>
    </row>
    <row r="3" s="99" customFormat="1" ht="24" customHeight="1" spans="3:3">
      <c r="C3" s="107" t="s">
        <v>31</v>
      </c>
    </row>
    <row r="4" s="100" customFormat="1" ht="33" customHeight="1" spans="1:3">
      <c r="A4" s="108" t="s">
        <v>32</v>
      </c>
      <c r="B4" s="108" t="s">
        <v>368</v>
      </c>
      <c r="C4" s="109" t="s">
        <v>4</v>
      </c>
    </row>
    <row r="5" s="100" customFormat="1" ht="21" customHeight="1" spans="1:3">
      <c r="A5" s="108"/>
      <c r="B5" s="110" t="s">
        <v>495</v>
      </c>
      <c r="C5" s="75">
        <f>C6+C20</f>
        <v>29022</v>
      </c>
    </row>
    <row r="6" s="100" customFormat="1" ht="26.25" customHeight="1" spans="1:3">
      <c r="A6" s="73">
        <v>102</v>
      </c>
      <c r="B6" s="74" t="s">
        <v>607</v>
      </c>
      <c r="C6" s="75">
        <f>C7+C14</f>
        <v>12866</v>
      </c>
    </row>
    <row r="7" s="100" customFormat="1" ht="26.25" customHeight="1" spans="1:3">
      <c r="A7" s="73" t="s">
        <v>608</v>
      </c>
      <c r="B7" s="74" t="s">
        <v>609</v>
      </c>
      <c r="C7" s="75">
        <f>SUM(C8:C13)</f>
        <v>5328</v>
      </c>
    </row>
    <row r="8" s="99" customFormat="1" ht="26.25" customHeight="1" spans="1:5">
      <c r="A8" s="83" t="s">
        <v>610</v>
      </c>
      <c r="B8" s="84" t="s">
        <v>611</v>
      </c>
      <c r="C8" s="111">
        <v>632</v>
      </c>
      <c r="E8" s="112"/>
    </row>
    <row r="9" s="99" customFormat="1" ht="26.25" customHeight="1" spans="1:3">
      <c r="A9" s="83" t="s">
        <v>612</v>
      </c>
      <c r="B9" s="84" t="s">
        <v>613</v>
      </c>
      <c r="C9" s="111">
        <v>4303</v>
      </c>
    </row>
    <row r="10" s="100" customFormat="1" ht="26.25" customHeight="1" spans="1:3">
      <c r="A10" s="83" t="s">
        <v>614</v>
      </c>
      <c r="B10" s="84" t="s">
        <v>615</v>
      </c>
      <c r="C10" s="111">
        <v>150</v>
      </c>
    </row>
    <row r="11" s="100" customFormat="1" ht="26.25" customHeight="1" spans="1:3">
      <c r="A11" s="83" t="s">
        <v>616</v>
      </c>
      <c r="B11" s="84" t="s">
        <v>617</v>
      </c>
      <c r="C11" s="111">
        <v>242</v>
      </c>
    </row>
    <row r="12" ht="26.25" customHeight="1" spans="1:3">
      <c r="A12" s="83" t="s">
        <v>618</v>
      </c>
      <c r="B12" s="84" t="s">
        <v>619</v>
      </c>
      <c r="C12" s="111"/>
    </row>
    <row r="13" ht="26.25" customHeight="1" spans="1:3">
      <c r="A13" s="83" t="s">
        <v>620</v>
      </c>
      <c r="B13" s="84" t="s">
        <v>621</v>
      </c>
      <c r="C13" s="111">
        <v>1</v>
      </c>
    </row>
    <row r="14" ht="26.25" customHeight="1" spans="1:3">
      <c r="A14" s="73" t="s">
        <v>622</v>
      </c>
      <c r="B14" s="74" t="s">
        <v>623</v>
      </c>
      <c r="C14" s="75">
        <f>SUM(C15:C19)</f>
        <v>7538</v>
      </c>
    </row>
    <row r="15" ht="26.25" customHeight="1" spans="1:3">
      <c r="A15" s="83" t="s">
        <v>624</v>
      </c>
      <c r="B15" s="84" t="s">
        <v>625</v>
      </c>
      <c r="C15" s="113">
        <v>4453</v>
      </c>
    </row>
    <row r="16" ht="26.25" customHeight="1" spans="1:3">
      <c r="A16" s="83" t="s">
        <v>626</v>
      </c>
      <c r="B16" s="84" t="s">
        <v>627</v>
      </c>
      <c r="C16" s="113">
        <v>2924</v>
      </c>
    </row>
    <row r="17" ht="26.25" customHeight="1" spans="1:3">
      <c r="A17" s="83" t="s">
        <v>628</v>
      </c>
      <c r="B17" s="84" t="s">
        <v>629</v>
      </c>
      <c r="C17" s="113">
        <v>10</v>
      </c>
    </row>
    <row r="18" s="101" customFormat="1" ht="26.25" customHeight="1" spans="1:3">
      <c r="A18" s="83" t="s">
        <v>630</v>
      </c>
      <c r="B18" s="84" t="s">
        <v>631</v>
      </c>
      <c r="C18" s="113">
        <v>150</v>
      </c>
    </row>
    <row r="19" s="101" customFormat="1" ht="26.25" customHeight="1" spans="1:3">
      <c r="A19" s="83" t="s">
        <v>632</v>
      </c>
      <c r="B19" s="84" t="s">
        <v>633</v>
      </c>
      <c r="C19" s="111">
        <v>1</v>
      </c>
    </row>
    <row r="20" ht="24" customHeight="1" spans="1:3">
      <c r="A20" s="73" t="s">
        <v>634</v>
      </c>
      <c r="B20" s="74" t="s">
        <v>635</v>
      </c>
      <c r="C20" s="75">
        <f>C21</f>
        <v>16156</v>
      </c>
    </row>
    <row r="21" ht="24" customHeight="1" spans="1:3">
      <c r="A21" s="73" t="s">
        <v>636</v>
      </c>
      <c r="B21" s="74" t="s">
        <v>637</v>
      </c>
      <c r="C21" s="75">
        <v>16156</v>
      </c>
    </row>
    <row r="22" ht="24" customHeight="1" spans="1:3">
      <c r="A22" s="83" t="s">
        <v>638</v>
      </c>
      <c r="B22" s="84" t="s">
        <v>639</v>
      </c>
      <c r="C22" s="111">
        <v>16156</v>
      </c>
    </row>
  </sheetData>
  <mergeCells count="1">
    <mergeCell ref="A2:C2"/>
  </mergeCells>
  <printOptions horizontalCentered="1"/>
  <pageMargins left="0.92" right="0.748031" top="0.984252" bottom="0.984252" header="0.511811" footer="0.51181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Z32"/>
  <sheetViews>
    <sheetView view="pageBreakPreview" zoomScaleNormal="100" topLeftCell="A14" workbookViewId="0">
      <selection activeCell="B6" sqref="B6:B27"/>
    </sheetView>
  </sheetViews>
  <sheetFormatPr defaultColWidth="7" defaultRowHeight="15"/>
  <cols>
    <col min="1" max="1" width="35.1333333333333" style="56" customWidth="1"/>
    <col min="2" max="2" width="29.6" style="57" customWidth="1"/>
    <col min="3" max="3" width="10.4" style="54" hidden="1" customWidth="1"/>
    <col min="4" max="4" width="9.6" style="58" hidden="1" customWidth="1"/>
    <col min="5" max="5" width="8.13333333333333" style="58" hidden="1" customWidth="1"/>
    <col min="6" max="6" width="9.6" style="59" hidden="1" customWidth="1"/>
    <col min="7" max="7" width="17.4666666666667" style="59" hidden="1" customWidth="1"/>
    <col min="8" max="8" width="12.4666666666667" style="60" hidden="1" customWidth="1"/>
    <col min="9" max="9" width="7" style="61" hidden="1" customWidth="1"/>
    <col min="10" max="11" width="7" style="58" hidden="1" customWidth="1"/>
    <col min="12" max="12" width="13.8666666666667" style="58" hidden="1" customWidth="1"/>
    <col min="13" max="13" width="7.86666666666667" style="58" hidden="1" customWidth="1"/>
    <col min="14" max="14" width="9.46666666666667" style="58" hidden="1" customWidth="1"/>
    <col min="15" max="15" width="6.86666666666667" style="58" hidden="1" customWidth="1"/>
    <col min="16" max="16" width="9" style="58" hidden="1" customWidth="1"/>
    <col min="17" max="17" width="5.86666666666667" style="58" hidden="1" customWidth="1"/>
    <col min="18" max="18" width="5.26666666666667" style="58" hidden="1" customWidth="1"/>
    <col min="19" max="19" width="6.46666666666667" style="58" hidden="1" customWidth="1"/>
    <col min="20" max="21" width="7" style="58" hidden="1" customWidth="1"/>
    <col min="22" max="22" width="10.6" style="58" hidden="1" customWidth="1"/>
    <col min="23" max="23" width="10.4666666666667" style="58" hidden="1" customWidth="1"/>
    <col min="24" max="24" width="7" style="58" hidden="1" customWidth="1"/>
    <col min="25" max="26" width="7" style="58"/>
  </cols>
  <sheetData>
    <row r="1" ht="29.25" customHeight="1" spans="1:1">
      <c r="A1" s="39" t="s">
        <v>29</v>
      </c>
    </row>
    <row r="2" ht="28.5" customHeight="1" spans="1:8">
      <c r="A2" s="62" t="s">
        <v>30</v>
      </c>
      <c r="B2" s="64"/>
      <c r="F2" s="65"/>
      <c r="G2" s="65"/>
      <c r="H2" s="65"/>
    </row>
    <row r="3" s="54" customFormat="1" ht="21.75" customHeight="1" spans="1:12">
      <c r="A3" s="66"/>
      <c r="B3" s="160" t="s">
        <v>31</v>
      </c>
      <c r="D3" s="68">
        <v>12.11</v>
      </c>
      <c r="F3" s="68">
        <v>12.22</v>
      </c>
      <c r="I3" s="67"/>
      <c r="L3" s="68">
        <v>1.2</v>
      </c>
    </row>
    <row r="4" s="54" customFormat="1" ht="39" customHeight="1" spans="1:25">
      <c r="A4" s="365" t="s">
        <v>3</v>
      </c>
      <c r="B4" s="366" t="s">
        <v>4</v>
      </c>
      <c r="F4" s="72" t="s">
        <v>32</v>
      </c>
      <c r="G4" s="72" t="s">
        <v>33</v>
      </c>
      <c r="H4" s="72" t="s">
        <v>34</v>
      </c>
      <c r="I4" s="67"/>
      <c r="L4" s="72" t="s">
        <v>32</v>
      </c>
      <c r="M4" s="87" t="s">
        <v>33</v>
      </c>
      <c r="N4" s="72" t="s">
        <v>34</v>
      </c>
      <c r="Y4" s="255"/>
    </row>
    <row r="5" s="54" customFormat="1" ht="26" customHeight="1" spans="1:25">
      <c r="A5" s="367" t="s">
        <v>35</v>
      </c>
      <c r="B5" s="368">
        <f t="shared" ref="B5:X5" si="0">SUM(B6:B26)</f>
        <v>154506.06</v>
      </c>
      <c r="C5" s="369">
        <f t="shared" si="0"/>
        <v>210858</v>
      </c>
      <c r="D5" s="224">
        <f t="shared" si="0"/>
        <v>1218741.33</v>
      </c>
      <c r="E5" s="224">
        <f t="shared" si="0"/>
        <v>236006</v>
      </c>
      <c r="F5" s="370">
        <f t="shared" si="0"/>
        <v>0</v>
      </c>
      <c r="G5" s="370">
        <f t="shared" si="0"/>
        <v>0</v>
      </c>
      <c r="H5" s="370">
        <f t="shared" si="0"/>
        <v>1219715.35</v>
      </c>
      <c r="I5" s="224" t="e">
        <f t="shared" si="0"/>
        <v>#REF!</v>
      </c>
      <c r="J5" s="224" t="e">
        <f t="shared" si="0"/>
        <v>#REF!</v>
      </c>
      <c r="K5" s="224">
        <f t="shared" si="0"/>
        <v>154136</v>
      </c>
      <c r="L5" s="370">
        <f t="shared" si="0"/>
        <v>0</v>
      </c>
      <c r="M5" s="381">
        <f t="shared" si="0"/>
        <v>0</v>
      </c>
      <c r="N5" s="370">
        <f t="shared" si="0"/>
        <v>1313993.69</v>
      </c>
      <c r="O5" s="224" t="e">
        <f t="shared" si="0"/>
        <v>#REF!</v>
      </c>
      <c r="P5" s="224" t="e">
        <f t="shared" si="0"/>
        <v>#REF!</v>
      </c>
      <c r="Q5" s="224">
        <f t="shared" si="0"/>
        <v>0</v>
      </c>
      <c r="R5" s="224">
        <f t="shared" si="0"/>
        <v>1435518</v>
      </c>
      <c r="S5" s="224">
        <f t="shared" si="0"/>
        <v>0</v>
      </c>
      <c r="T5" s="224">
        <f t="shared" si="0"/>
        <v>0</v>
      </c>
      <c r="U5" s="224">
        <f t="shared" si="0"/>
        <v>0</v>
      </c>
      <c r="V5" s="224" t="e">
        <f t="shared" si="0"/>
        <v>#REF!</v>
      </c>
      <c r="W5" s="224" t="e">
        <f t="shared" si="0"/>
        <v>#REF!</v>
      </c>
      <c r="X5" s="382" t="e">
        <f t="shared" si="0"/>
        <v>#REF!</v>
      </c>
      <c r="Y5" s="383"/>
    </row>
    <row r="6" s="56" customFormat="1" ht="24" customHeight="1" spans="1:25">
      <c r="A6" s="371" t="s">
        <v>36</v>
      </c>
      <c r="B6" s="372">
        <f>27848-60</f>
        <v>27788</v>
      </c>
      <c r="C6" s="66">
        <v>105429</v>
      </c>
      <c r="D6" s="66">
        <v>595734.14</v>
      </c>
      <c r="E6" s="66">
        <f>104401+13602</f>
        <v>118003</v>
      </c>
      <c r="F6" s="162" t="s">
        <v>37</v>
      </c>
      <c r="G6" s="162" t="s">
        <v>38</v>
      </c>
      <c r="H6" s="162">
        <v>596221.15</v>
      </c>
      <c r="I6" s="66" t="e">
        <f>F6-#REF!</f>
        <v>#REF!</v>
      </c>
      <c r="J6" s="66" t="e">
        <f>H6-#REF!</f>
        <v>#REF!</v>
      </c>
      <c r="K6" s="66">
        <v>75943</v>
      </c>
      <c r="L6" s="162" t="s">
        <v>37</v>
      </c>
      <c r="M6" s="162" t="s">
        <v>38</v>
      </c>
      <c r="N6" s="162">
        <v>643048.95</v>
      </c>
      <c r="O6" s="66" t="e">
        <f>L6-#REF!</f>
        <v>#REF!</v>
      </c>
      <c r="P6" s="66" t="e">
        <f>N6-#REF!</f>
        <v>#REF!</v>
      </c>
      <c r="R6" s="66">
        <v>717759</v>
      </c>
      <c r="T6" s="168" t="s">
        <v>37</v>
      </c>
      <c r="U6" s="168" t="s">
        <v>38</v>
      </c>
      <c r="V6" s="168">
        <v>659380.53</v>
      </c>
      <c r="W6" s="66" t="e">
        <f>#REF!-V6</f>
        <v>#REF!</v>
      </c>
      <c r="X6" s="66" t="e">
        <f>T6-#REF!</f>
        <v>#REF!</v>
      </c>
      <c r="Y6" s="254"/>
    </row>
    <row r="7" s="185" customFormat="1" ht="24" customHeight="1" spans="1:25">
      <c r="A7" s="373" t="s">
        <v>39</v>
      </c>
      <c r="B7" s="374">
        <v>162</v>
      </c>
      <c r="D7" s="199">
        <v>7616.62</v>
      </c>
      <c r="F7" s="200" t="s">
        <v>40</v>
      </c>
      <c r="G7" s="200" t="s">
        <v>41</v>
      </c>
      <c r="H7" s="200">
        <v>7616.62</v>
      </c>
      <c r="I7" s="199" t="e">
        <f>F7-#REF!</f>
        <v>#REF!</v>
      </c>
      <c r="J7" s="199" t="e">
        <f>H7-#REF!</f>
        <v>#REF!</v>
      </c>
      <c r="L7" s="200" t="s">
        <v>40</v>
      </c>
      <c r="M7" s="200" t="s">
        <v>41</v>
      </c>
      <c r="N7" s="200">
        <v>7749.58</v>
      </c>
      <c r="O7" s="199" t="e">
        <f>L7-#REF!</f>
        <v>#REF!</v>
      </c>
      <c r="P7" s="199" t="e">
        <f>N7-#REF!</f>
        <v>#REF!</v>
      </c>
      <c r="T7" s="214" t="s">
        <v>40</v>
      </c>
      <c r="U7" s="214" t="s">
        <v>41</v>
      </c>
      <c r="V7" s="214">
        <v>8475.47</v>
      </c>
      <c r="W7" s="199" t="e">
        <f>#REF!-V7</f>
        <v>#REF!</v>
      </c>
      <c r="X7" s="199" t="e">
        <f>T7-#REF!</f>
        <v>#REF!</v>
      </c>
      <c r="Y7" s="384"/>
    </row>
    <row r="8" s="186" customFormat="1" ht="24" customHeight="1" spans="1:25">
      <c r="A8" s="373" t="s">
        <v>42</v>
      </c>
      <c r="B8" s="375">
        <f>1473-23</f>
        <v>1450</v>
      </c>
      <c r="D8" s="201">
        <v>3922.87</v>
      </c>
      <c r="F8" s="202" t="s">
        <v>43</v>
      </c>
      <c r="G8" s="202" t="s">
        <v>44</v>
      </c>
      <c r="H8" s="202">
        <v>3922.87</v>
      </c>
      <c r="I8" s="201" t="e">
        <f>F8-#REF!</f>
        <v>#REF!</v>
      </c>
      <c r="J8" s="201" t="e">
        <f>H8-#REF!</f>
        <v>#REF!</v>
      </c>
      <c r="K8" s="201">
        <v>750</v>
      </c>
      <c r="L8" s="202" t="s">
        <v>43</v>
      </c>
      <c r="M8" s="202" t="s">
        <v>44</v>
      </c>
      <c r="N8" s="202">
        <v>4041.81</v>
      </c>
      <c r="O8" s="201" t="e">
        <f>L8-#REF!</f>
        <v>#REF!</v>
      </c>
      <c r="P8" s="201" t="e">
        <f>N8-#REF!</f>
        <v>#REF!</v>
      </c>
      <c r="T8" s="215" t="s">
        <v>43</v>
      </c>
      <c r="U8" s="215" t="s">
        <v>44</v>
      </c>
      <c r="V8" s="215">
        <v>4680.94</v>
      </c>
      <c r="W8" s="201" t="e">
        <f>#REF!-V8</f>
        <v>#REF!</v>
      </c>
      <c r="X8" s="201" t="e">
        <f>T8-#REF!</f>
        <v>#REF!</v>
      </c>
      <c r="Y8" s="385"/>
    </row>
    <row r="9" s="54" customFormat="1" ht="24" customHeight="1" spans="1:26">
      <c r="A9" s="373" t="s">
        <v>45</v>
      </c>
      <c r="B9" s="375">
        <f>26783-1812</f>
        <v>24971</v>
      </c>
      <c r="C9" s="86"/>
      <c r="D9" s="86">
        <v>135.6</v>
      </c>
      <c r="F9" s="82" t="s">
        <v>46</v>
      </c>
      <c r="G9" s="82" t="s">
        <v>47</v>
      </c>
      <c r="H9" s="90">
        <v>135.6</v>
      </c>
      <c r="I9" s="67" t="e">
        <f>F9-#REF!</f>
        <v>#REF!</v>
      </c>
      <c r="J9" s="81" t="e">
        <f>H9-#REF!</f>
        <v>#REF!</v>
      </c>
      <c r="K9" s="81"/>
      <c r="L9" s="82" t="s">
        <v>46</v>
      </c>
      <c r="M9" s="82" t="s">
        <v>47</v>
      </c>
      <c r="N9" s="90">
        <v>135.6</v>
      </c>
      <c r="O9" s="67" t="e">
        <f>L9-#REF!</f>
        <v>#REF!</v>
      </c>
      <c r="P9" s="81" t="e">
        <f>N9-#REF!</f>
        <v>#REF!</v>
      </c>
      <c r="T9" s="93" t="s">
        <v>46</v>
      </c>
      <c r="U9" s="93" t="s">
        <v>47</v>
      </c>
      <c r="V9" s="94">
        <v>135.6</v>
      </c>
      <c r="W9" s="68" t="e">
        <f>#REF!-V9</f>
        <v>#REF!</v>
      </c>
      <c r="X9" s="68" t="e">
        <f>T9-#REF!</f>
        <v>#REF!</v>
      </c>
      <c r="Y9" s="255"/>
      <c r="Z9" s="255"/>
    </row>
    <row r="10" s="54" customFormat="1" ht="24" customHeight="1" spans="1:25">
      <c r="A10" s="373" t="s">
        <v>48</v>
      </c>
      <c r="B10" s="375">
        <v>3101</v>
      </c>
      <c r="C10" s="81">
        <v>105429</v>
      </c>
      <c r="D10" s="163">
        <v>595734.14</v>
      </c>
      <c r="E10" s="68">
        <f>104401+13602</f>
        <v>118003</v>
      </c>
      <c r="F10" s="82" t="s">
        <v>37</v>
      </c>
      <c r="G10" s="82" t="s">
        <v>38</v>
      </c>
      <c r="H10" s="90">
        <v>596221.15</v>
      </c>
      <c r="I10" s="67" t="e">
        <f>F10-#REF!</f>
        <v>#REF!</v>
      </c>
      <c r="J10" s="81" t="e">
        <f>H10-#REF!</f>
        <v>#REF!</v>
      </c>
      <c r="K10" s="81">
        <v>75943</v>
      </c>
      <c r="L10" s="82" t="s">
        <v>37</v>
      </c>
      <c r="M10" s="82" t="s">
        <v>38</v>
      </c>
      <c r="N10" s="90">
        <v>643048.95</v>
      </c>
      <c r="O10" s="67" t="e">
        <f>L10-#REF!</f>
        <v>#REF!</v>
      </c>
      <c r="P10" s="81" t="e">
        <f>N10-#REF!</f>
        <v>#REF!</v>
      </c>
      <c r="R10" s="68">
        <v>717759</v>
      </c>
      <c r="T10" s="93" t="s">
        <v>37</v>
      </c>
      <c r="U10" s="93" t="s">
        <v>38</v>
      </c>
      <c r="V10" s="94">
        <v>659380.53</v>
      </c>
      <c r="W10" s="68" t="e">
        <f>#REF!-V10</f>
        <v>#REF!</v>
      </c>
      <c r="X10" s="68" t="e">
        <f>T10-#REF!</f>
        <v>#REF!</v>
      </c>
      <c r="Y10" s="258"/>
    </row>
    <row r="11" s="54" customFormat="1" ht="24" customHeight="1" spans="1:25">
      <c r="A11" s="373" t="s">
        <v>49</v>
      </c>
      <c r="B11" s="375">
        <f>1598-16</f>
        <v>1582</v>
      </c>
      <c r="C11" s="81"/>
      <c r="D11" s="81">
        <v>7616.62</v>
      </c>
      <c r="F11" s="82" t="s">
        <v>40</v>
      </c>
      <c r="G11" s="82" t="s">
        <v>41</v>
      </c>
      <c r="H11" s="90">
        <v>7616.62</v>
      </c>
      <c r="I11" s="67" t="e">
        <f>F11-#REF!</f>
        <v>#REF!</v>
      </c>
      <c r="J11" s="81" t="e">
        <f>H11-#REF!</f>
        <v>#REF!</v>
      </c>
      <c r="K11" s="81"/>
      <c r="L11" s="82" t="s">
        <v>40</v>
      </c>
      <c r="M11" s="82" t="s">
        <v>41</v>
      </c>
      <c r="N11" s="90">
        <v>7749.58</v>
      </c>
      <c r="O11" s="67" t="e">
        <f>L11-#REF!</f>
        <v>#REF!</v>
      </c>
      <c r="P11" s="81" t="e">
        <f>N11-#REF!</f>
        <v>#REF!</v>
      </c>
      <c r="T11" s="93" t="s">
        <v>40</v>
      </c>
      <c r="U11" s="93" t="s">
        <v>41</v>
      </c>
      <c r="V11" s="94">
        <v>8475.47</v>
      </c>
      <c r="W11" s="68" t="e">
        <f>#REF!-V11</f>
        <v>#REF!</v>
      </c>
      <c r="X11" s="68" t="e">
        <f>T11-#REF!</f>
        <v>#REF!</v>
      </c>
      <c r="Y11" s="258"/>
    </row>
    <row r="12" s="54" customFormat="1" ht="24" customHeight="1" spans="1:25">
      <c r="A12" s="373" t="s">
        <v>50</v>
      </c>
      <c r="B12" s="375">
        <f>22023-5651</f>
        <v>16372</v>
      </c>
      <c r="C12" s="81"/>
      <c r="D12" s="81"/>
      <c r="F12" s="82"/>
      <c r="G12" s="82"/>
      <c r="H12" s="90"/>
      <c r="I12" s="67"/>
      <c r="J12" s="81"/>
      <c r="K12" s="81"/>
      <c r="L12" s="82"/>
      <c r="M12" s="82"/>
      <c r="N12" s="90"/>
      <c r="O12" s="67"/>
      <c r="P12" s="81"/>
      <c r="T12" s="93"/>
      <c r="U12" s="93"/>
      <c r="V12" s="94"/>
      <c r="Y12" s="258"/>
    </row>
    <row r="13" s="54" customFormat="1" ht="24" customHeight="1" spans="1:26">
      <c r="A13" s="373" t="s">
        <v>51</v>
      </c>
      <c r="B13" s="375">
        <f>20892-1322</f>
        <v>19570</v>
      </c>
      <c r="C13" s="81"/>
      <c r="D13" s="81">
        <v>3922.87</v>
      </c>
      <c r="F13" s="82" t="s">
        <v>43</v>
      </c>
      <c r="G13" s="82" t="s">
        <v>44</v>
      </c>
      <c r="H13" s="90">
        <v>3922.87</v>
      </c>
      <c r="I13" s="67" t="e">
        <f>F13-#REF!</f>
        <v>#REF!</v>
      </c>
      <c r="J13" s="81" t="e">
        <f>H13-#REF!</f>
        <v>#REF!</v>
      </c>
      <c r="K13" s="81">
        <v>750</v>
      </c>
      <c r="L13" s="82" t="s">
        <v>43</v>
      </c>
      <c r="M13" s="82" t="s">
        <v>44</v>
      </c>
      <c r="N13" s="90">
        <v>4041.81</v>
      </c>
      <c r="O13" s="67" t="e">
        <f>L13-#REF!</f>
        <v>#REF!</v>
      </c>
      <c r="P13" s="81" t="e">
        <f>N13-#REF!</f>
        <v>#REF!</v>
      </c>
      <c r="T13" s="93" t="s">
        <v>43</v>
      </c>
      <c r="U13" s="93" t="s">
        <v>44</v>
      </c>
      <c r="V13" s="94">
        <v>4680.94</v>
      </c>
      <c r="W13" s="68" t="e">
        <f>#REF!-V13</f>
        <v>#REF!</v>
      </c>
      <c r="X13" s="68" t="e">
        <f>T13-#REF!</f>
        <v>#REF!</v>
      </c>
      <c r="Y13" s="255"/>
      <c r="Z13" s="255"/>
    </row>
    <row r="14" s="54" customFormat="1" ht="24" customHeight="1" spans="1:25">
      <c r="A14" s="373" t="s">
        <v>52</v>
      </c>
      <c r="B14" s="375">
        <f>10521.06-380</f>
        <v>10141.06</v>
      </c>
      <c r="C14" s="81"/>
      <c r="D14" s="81">
        <v>3922.87</v>
      </c>
      <c r="F14" s="82" t="s">
        <v>43</v>
      </c>
      <c r="G14" s="82" t="s">
        <v>44</v>
      </c>
      <c r="H14" s="90">
        <v>3922.87</v>
      </c>
      <c r="I14" s="67" t="e">
        <f>F14-#REF!</f>
        <v>#REF!</v>
      </c>
      <c r="J14" s="81" t="e">
        <f>H14-#REF!</f>
        <v>#REF!</v>
      </c>
      <c r="K14" s="81">
        <v>750</v>
      </c>
      <c r="L14" s="82" t="s">
        <v>43</v>
      </c>
      <c r="M14" s="82" t="s">
        <v>44</v>
      </c>
      <c r="N14" s="90">
        <v>4041.81</v>
      </c>
      <c r="O14" s="67" t="e">
        <f>L14-#REF!</f>
        <v>#REF!</v>
      </c>
      <c r="P14" s="81" t="e">
        <f>N14-#REF!</f>
        <v>#REF!</v>
      </c>
      <c r="T14" s="93" t="s">
        <v>43</v>
      </c>
      <c r="U14" s="93" t="s">
        <v>44</v>
      </c>
      <c r="V14" s="94">
        <v>4680.94</v>
      </c>
      <c r="W14" s="68" t="e">
        <f>#REF!-V14</f>
        <v>#REF!</v>
      </c>
      <c r="X14" s="68" t="e">
        <f>T14-#REF!</f>
        <v>#REF!</v>
      </c>
      <c r="Y14" s="258"/>
    </row>
    <row r="15" s="54" customFormat="1" ht="24" customHeight="1" spans="1:25">
      <c r="A15" s="373" t="s">
        <v>53</v>
      </c>
      <c r="B15" s="375">
        <f>8385-9</f>
        <v>8376</v>
      </c>
      <c r="C15" s="86"/>
      <c r="D15" s="86">
        <v>135.6</v>
      </c>
      <c r="F15" s="82" t="s">
        <v>46</v>
      </c>
      <c r="G15" s="82" t="s">
        <v>47</v>
      </c>
      <c r="H15" s="90">
        <v>135.6</v>
      </c>
      <c r="I15" s="67" t="e">
        <f>F15-#REF!</f>
        <v>#REF!</v>
      </c>
      <c r="J15" s="81" t="e">
        <f>H15-#REF!</f>
        <v>#REF!</v>
      </c>
      <c r="K15" s="81"/>
      <c r="L15" s="82" t="s">
        <v>46</v>
      </c>
      <c r="M15" s="82" t="s">
        <v>47</v>
      </c>
      <c r="N15" s="90">
        <v>135.6</v>
      </c>
      <c r="O15" s="67" t="e">
        <f>L15-#REF!</f>
        <v>#REF!</v>
      </c>
      <c r="P15" s="81" t="e">
        <f>N15-#REF!</f>
        <v>#REF!</v>
      </c>
      <c r="T15" s="93" t="s">
        <v>46</v>
      </c>
      <c r="U15" s="93" t="s">
        <v>47</v>
      </c>
      <c r="V15" s="94">
        <v>135.6</v>
      </c>
      <c r="W15" s="68" t="e">
        <f>#REF!-V15</f>
        <v>#REF!</v>
      </c>
      <c r="X15" s="68" t="e">
        <f>T15-#REF!</f>
        <v>#REF!</v>
      </c>
      <c r="Y15" s="258"/>
    </row>
    <row r="16" s="54" customFormat="1" ht="24" customHeight="1" spans="1:25">
      <c r="A16" s="373" t="s">
        <v>54</v>
      </c>
      <c r="B16" s="375">
        <f>12723-9603</f>
        <v>3120</v>
      </c>
      <c r="F16" s="72">
        <f>""</f>
        <v>0</v>
      </c>
      <c r="G16" s="72">
        <f>""</f>
        <v>0</v>
      </c>
      <c r="H16" s="72">
        <f>""</f>
        <v>0</v>
      </c>
      <c r="I16" s="67"/>
      <c r="L16" s="72">
        <f>""</f>
        <v>0</v>
      </c>
      <c r="M16" s="87">
        <f>""</f>
        <v>0</v>
      </c>
      <c r="N16" s="72">
        <f>""</f>
        <v>0</v>
      </c>
      <c r="V16" s="95" t="e">
        <f>V17+#REF!+#REF!+#REF!+#REF!+#REF!+#REF!+#REF!+#REF!+#REF!+#REF!+#REF!+#REF!+#REF!+#REF!+#REF!+#REF!+#REF!+#REF!+#REF!+#REF!</f>
        <v>#REF!</v>
      </c>
      <c r="W16" s="95" t="e">
        <f>W17+#REF!+#REF!+#REF!+#REF!+#REF!+#REF!+#REF!+#REF!+#REF!+#REF!+#REF!+#REF!+#REF!+#REF!+#REF!+#REF!+#REF!+#REF!+#REF!+#REF!</f>
        <v>#REF!</v>
      </c>
      <c r="Y16" s="258"/>
    </row>
    <row r="17" ht="24" customHeight="1" spans="1:25">
      <c r="A17" s="373" t="s">
        <v>55</v>
      </c>
      <c r="B17" s="375">
        <f>313-21</f>
        <v>292</v>
      </c>
      <c r="P17" s="96"/>
      <c r="T17" s="97" t="s">
        <v>56</v>
      </c>
      <c r="U17" s="97" t="s">
        <v>57</v>
      </c>
      <c r="V17" s="98">
        <v>19998</v>
      </c>
      <c r="W17" s="65">
        <f>B31-V17</f>
        <v>-19998</v>
      </c>
      <c r="X17" s="65">
        <f>T17-A31</f>
        <v>232</v>
      </c>
      <c r="Y17" s="259"/>
    </row>
    <row r="18" ht="24" customHeight="1" spans="1:25">
      <c r="A18" s="373" t="s">
        <v>58</v>
      </c>
      <c r="B18" s="375">
        <v>61</v>
      </c>
      <c r="P18" s="96"/>
      <c r="T18" s="97"/>
      <c r="U18" s="97"/>
      <c r="V18" s="98"/>
      <c r="Y18" s="259"/>
    </row>
    <row r="19" ht="24" customHeight="1" spans="1:25">
      <c r="A19" s="373" t="s">
        <v>59</v>
      </c>
      <c r="B19" s="375"/>
      <c r="P19" s="96"/>
      <c r="T19" s="97"/>
      <c r="U19" s="97"/>
      <c r="V19" s="98"/>
      <c r="Y19" s="259"/>
    </row>
    <row r="20" ht="24" customHeight="1" spans="1:26">
      <c r="A20" s="373" t="s">
        <v>60</v>
      </c>
      <c r="B20" s="375">
        <v>8690</v>
      </c>
      <c r="P20" s="96"/>
      <c r="T20" s="97"/>
      <c r="U20" s="97"/>
      <c r="V20" s="98"/>
      <c r="Y20" s="256"/>
      <c r="Z20" s="256"/>
    </row>
    <row r="21" ht="24" customHeight="1" spans="1:25">
      <c r="A21" s="373" t="s">
        <v>61</v>
      </c>
      <c r="B21" s="375">
        <f>1961-43</f>
        <v>1918</v>
      </c>
      <c r="P21" s="96"/>
      <c r="T21" s="97" t="s">
        <v>62</v>
      </c>
      <c r="U21" s="97" t="s">
        <v>63</v>
      </c>
      <c r="V21" s="98">
        <v>19998</v>
      </c>
      <c r="W21" s="65">
        <f>B33-V21</f>
        <v>-19998</v>
      </c>
      <c r="X21" s="65">
        <f>T21-A33</f>
        <v>2320301</v>
      </c>
      <c r="Y21" s="259"/>
    </row>
    <row r="22" ht="24" customHeight="1" spans="1:25">
      <c r="A22" s="373" t="s">
        <v>64</v>
      </c>
      <c r="B22" s="375">
        <v>962</v>
      </c>
      <c r="P22" s="96"/>
      <c r="T22" s="97"/>
      <c r="U22" s="97"/>
      <c r="V22" s="98"/>
      <c r="Y22" s="259"/>
    </row>
    <row r="23" ht="24" customHeight="1" spans="1:25">
      <c r="A23" s="373" t="s">
        <v>65</v>
      </c>
      <c r="B23" s="375">
        <v>2000</v>
      </c>
      <c r="P23" s="96"/>
      <c r="Y23" s="259"/>
    </row>
    <row r="24" ht="24" customHeight="1" spans="1:25">
      <c r="A24" s="373" t="s">
        <v>66</v>
      </c>
      <c r="B24" s="375">
        <v>18000</v>
      </c>
      <c r="P24" s="96"/>
      <c r="Y24" s="259"/>
    </row>
    <row r="25" ht="24" customHeight="1" spans="1:25">
      <c r="A25" s="373" t="s">
        <v>67</v>
      </c>
      <c r="B25" s="375">
        <v>5850</v>
      </c>
      <c r="P25" s="96"/>
      <c r="Y25" s="259"/>
    </row>
    <row r="26" ht="24" customHeight="1" spans="1:25">
      <c r="A26" s="373" t="s">
        <v>68</v>
      </c>
      <c r="B26" s="375">
        <v>100</v>
      </c>
      <c r="P26" s="96"/>
      <c r="Y26" s="259"/>
    </row>
    <row r="27" ht="24" customHeight="1" spans="1:25">
      <c r="A27" s="376" t="s">
        <v>69</v>
      </c>
      <c r="B27" s="377">
        <v>18940</v>
      </c>
      <c r="P27" s="96"/>
      <c r="Y27" s="259"/>
    </row>
    <row r="28" ht="24" customHeight="1" spans="1:25">
      <c r="A28" s="378" t="s">
        <v>70</v>
      </c>
      <c r="B28" s="379">
        <v>3152</v>
      </c>
      <c r="P28" s="96"/>
      <c r="Y28" s="259"/>
    </row>
    <row r="29" ht="24" customHeight="1" spans="1:25">
      <c r="A29" s="378" t="s">
        <v>71</v>
      </c>
      <c r="B29" s="379">
        <v>34310</v>
      </c>
      <c r="P29" s="96"/>
      <c r="Y29" s="259"/>
    </row>
    <row r="30" ht="24" customHeight="1" spans="1:25">
      <c r="A30" s="164" t="s">
        <v>72</v>
      </c>
      <c r="B30" s="224">
        <f t="shared" ref="B30:X30" si="1">B5+B28+B29+B27</f>
        <v>210908.06</v>
      </c>
      <c r="C30" s="224">
        <f t="shared" si="1"/>
        <v>210858</v>
      </c>
      <c r="D30" s="224">
        <f t="shared" si="1"/>
        <v>1218741.33</v>
      </c>
      <c r="E30" s="224">
        <f t="shared" si="1"/>
        <v>236006</v>
      </c>
      <c r="F30" s="224">
        <f t="shared" si="1"/>
        <v>0</v>
      </c>
      <c r="G30" s="224">
        <f t="shared" si="1"/>
        <v>0</v>
      </c>
      <c r="H30" s="224">
        <f t="shared" si="1"/>
        <v>1219715.35</v>
      </c>
      <c r="I30" s="224" t="e">
        <f t="shared" si="1"/>
        <v>#REF!</v>
      </c>
      <c r="J30" s="224" t="e">
        <f t="shared" si="1"/>
        <v>#REF!</v>
      </c>
      <c r="K30" s="224">
        <f t="shared" si="1"/>
        <v>154136</v>
      </c>
      <c r="L30" s="224">
        <f t="shared" si="1"/>
        <v>0</v>
      </c>
      <c r="M30" s="224">
        <f t="shared" si="1"/>
        <v>0</v>
      </c>
      <c r="N30" s="224">
        <f t="shared" si="1"/>
        <v>1313993.69</v>
      </c>
      <c r="O30" s="224" t="e">
        <f t="shared" si="1"/>
        <v>#REF!</v>
      </c>
      <c r="P30" s="224" t="e">
        <f t="shared" si="1"/>
        <v>#REF!</v>
      </c>
      <c r="Q30" s="224">
        <f t="shared" si="1"/>
        <v>0</v>
      </c>
      <c r="R30" s="224">
        <f t="shared" si="1"/>
        <v>1435518</v>
      </c>
      <c r="S30" s="224">
        <f t="shared" si="1"/>
        <v>0</v>
      </c>
      <c r="T30" s="224">
        <f t="shared" si="1"/>
        <v>0</v>
      </c>
      <c r="U30" s="224">
        <f t="shared" si="1"/>
        <v>0</v>
      </c>
      <c r="V30" s="224" t="e">
        <f t="shared" si="1"/>
        <v>#REF!</v>
      </c>
      <c r="W30" s="224" t="e">
        <f t="shared" si="1"/>
        <v>#REF!</v>
      </c>
      <c r="X30" s="382" t="e">
        <f t="shared" si="1"/>
        <v>#REF!</v>
      </c>
      <c r="Y30" s="383"/>
    </row>
    <row r="31" spans="2:2">
      <c r="B31" s="380"/>
    </row>
    <row r="32" spans="2:2">
      <c r="B32" s="380"/>
    </row>
  </sheetData>
  <mergeCells count="1">
    <mergeCell ref="A2:B2"/>
  </mergeCells>
  <printOptions horizontalCentered="1"/>
  <pageMargins left="0.708661" right="0.708661" top="0.748031" bottom="0.748031" header="0.314961" footer="0.314961"/>
  <pageSetup paperSize="9" scale="98"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20">
    <tabColor theme="0"/>
  </sheetPr>
  <dimension ref="A1:Y17"/>
  <sheetViews>
    <sheetView view="pageBreakPreview" zoomScaleNormal="100" workbookViewId="0">
      <selection activeCell="C15" sqref="C5 C15"/>
    </sheetView>
  </sheetViews>
  <sheetFormatPr defaultColWidth="7" defaultRowHeight="15"/>
  <cols>
    <col min="1" max="1" width="15.6" style="56" customWidth="1"/>
    <col min="2" max="2" width="46.6" style="54" customWidth="1"/>
    <col min="3" max="3" width="13" style="57" customWidth="1"/>
    <col min="4" max="4" width="10.4" style="54" hidden="1" customWidth="1"/>
    <col min="5" max="5" width="9.6" style="58" hidden="1" customWidth="1"/>
    <col min="6" max="6" width="8.13333333333333" style="58" hidden="1" customWidth="1"/>
    <col min="7" max="7" width="9.6" style="59" hidden="1" customWidth="1"/>
    <col min="8" max="8" width="17.4666666666667" style="59" hidden="1" customWidth="1"/>
    <col min="9" max="9" width="12.4666666666667" style="60" hidden="1" customWidth="1"/>
    <col min="10" max="10" width="7" style="61" hidden="1" customWidth="1"/>
    <col min="11" max="12" width="7" style="58" hidden="1" customWidth="1"/>
    <col min="13" max="13" width="13.8666666666667" style="58" hidden="1" customWidth="1"/>
    <col min="14" max="14" width="7.86666666666667" style="58" hidden="1" customWidth="1"/>
    <col min="15" max="15" width="9.46666666666667" style="58" hidden="1" customWidth="1"/>
    <col min="16" max="16" width="6.86666666666667" style="58" hidden="1" customWidth="1"/>
    <col min="17" max="17" width="9" style="58" hidden="1" customWidth="1"/>
    <col min="18" max="18" width="5.86666666666667" style="58" hidden="1" customWidth="1"/>
    <col min="19" max="19" width="5.26666666666667" style="58" hidden="1" customWidth="1"/>
    <col min="20" max="20" width="6.46666666666667" style="58" hidden="1" customWidth="1"/>
    <col min="21" max="22" width="7" style="58" hidden="1" customWidth="1"/>
    <col min="23" max="23" width="10.6" style="58" hidden="1" customWidth="1"/>
    <col min="24" max="24" width="10.4666666666667" style="58" hidden="1" customWidth="1"/>
    <col min="25" max="25" width="7" style="58" hidden="1" customWidth="1"/>
    <col min="26" max="26" width="7" style="58"/>
  </cols>
  <sheetData>
    <row r="1" ht="21.75" customHeight="1" spans="1:1">
      <c r="A1" s="3" t="s">
        <v>640</v>
      </c>
    </row>
    <row r="2" ht="22.5" spans="1:9">
      <c r="A2" s="62" t="s">
        <v>641</v>
      </c>
      <c r="B2" s="63"/>
      <c r="C2" s="64"/>
      <c r="G2" s="65"/>
      <c r="H2" s="65"/>
      <c r="I2" s="65"/>
    </row>
    <row r="3" s="54" customFormat="1" ht="21" customHeight="1" spans="1:13">
      <c r="A3" s="66"/>
      <c r="C3" s="67" t="s">
        <v>31</v>
      </c>
      <c r="E3" s="68">
        <v>12.11</v>
      </c>
      <c r="G3" s="68">
        <v>12.22</v>
      </c>
      <c r="J3" s="67"/>
      <c r="M3" s="68">
        <v>1.2</v>
      </c>
    </row>
    <row r="4" s="54" customFormat="1" ht="27" customHeight="1" spans="1:15">
      <c r="A4" s="69" t="s">
        <v>32</v>
      </c>
      <c r="B4" s="70" t="s">
        <v>368</v>
      </c>
      <c r="C4" s="71" t="s">
        <v>4</v>
      </c>
      <c r="G4" s="72" t="s">
        <v>32</v>
      </c>
      <c r="H4" s="72" t="s">
        <v>33</v>
      </c>
      <c r="I4" s="72" t="s">
        <v>34</v>
      </c>
      <c r="J4" s="67"/>
      <c r="M4" s="72" t="s">
        <v>32</v>
      </c>
      <c r="N4" s="87" t="s">
        <v>33</v>
      </c>
      <c r="O4" s="72" t="s">
        <v>34</v>
      </c>
    </row>
    <row r="5" s="55" customFormat="1" ht="26.25" customHeight="1" spans="1:25">
      <c r="A5" s="73">
        <v>209</v>
      </c>
      <c r="B5" s="74" t="s">
        <v>642</v>
      </c>
      <c r="C5" s="75">
        <f>C6+C11</f>
        <v>12930</v>
      </c>
      <c r="D5" s="76">
        <v>105429</v>
      </c>
      <c r="E5" s="77">
        <v>595734.14</v>
      </c>
      <c r="F5" s="78">
        <f>104401+13602</f>
        <v>118003</v>
      </c>
      <c r="G5" s="79" t="s">
        <v>37</v>
      </c>
      <c r="H5" s="79" t="s">
        <v>38</v>
      </c>
      <c r="I5" s="88">
        <v>596221.15</v>
      </c>
      <c r="J5" s="89" t="e">
        <f>G5-#REF!</f>
        <v>#REF!</v>
      </c>
      <c r="K5" s="76">
        <f t="shared" ref="K5:K11" si="0">I5-C5</f>
        <v>583291.15</v>
      </c>
      <c r="L5" s="76">
        <v>75943</v>
      </c>
      <c r="M5" s="79" t="s">
        <v>37</v>
      </c>
      <c r="N5" s="79" t="s">
        <v>38</v>
      </c>
      <c r="O5" s="88">
        <v>643048.95</v>
      </c>
      <c r="P5" s="89" t="e">
        <f>M5-#REF!</f>
        <v>#REF!</v>
      </c>
      <c r="Q5" s="76">
        <f t="shared" ref="Q5:Q11" si="1">O5-C5</f>
        <v>630118.95</v>
      </c>
      <c r="S5" s="78">
        <v>717759</v>
      </c>
      <c r="U5" s="91" t="s">
        <v>37</v>
      </c>
      <c r="V5" s="91" t="s">
        <v>38</v>
      </c>
      <c r="W5" s="92">
        <v>659380.53</v>
      </c>
      <c r="X5" s="78">
        <f t="shared" ref="X5:X11" si="2">C5-W5</f>
        <v>-646450.53</v>
      </c>
      <c r="Y5" s="78" t="e">
        <f>U5-#REF!</f>
        <v>#REF!</v>
      </c>
    </row>
    <row r="6" s="54" customFormat="1" ht="26.25" customHeight="1" spans="1:25">
      <c r="A6" s="73" t="s">
        <v>643</v>
      </c>
      <c r="B6" s="74" t="s">
        <v>644</v>
      </c>
      <c r="C6" s="80">
        <f>SUM(C7:C10)</f>
        <v>5026</v>
      </c>
      <c r="D6" s="81"/>
      <c r="E6" s="81">
        <v>3922.87</v>
      </c>
      <c r="G6" s="82" t="s">
        <v>43</v>
      </c>
      <c r="H6" s="82" t="s">
        <v>44</v>
      </c>
      <c r="I6" s="90">
        <v>3922.87</v>
      </c>
      <c r="J6" s="67" t="e">
        <f>G6-#REF!</f>
        <v>#REF!</v>
      </c>
      <c r="K6" s="81">
        <f t="shared" si="0"/>
        <v>-1103.13</v>
      </c>
      <c r="L6" s="81">
        <v>750</v>
      </c>
      <c r="M6" s="82" t="s">
        <v>43</v>
      </c>
      <c r="N6" s="82" t="s">
        <v>44</v>
      </c>
      <c r="O6" s="90">
        <v>4041.81</v>
      </c>
      <c r="P6" s="67" t="e">
        <f>M6-#REF!</f>
        <v>#REF!</v>
      </c>
      <c r="Q6" s="81">
        <f t="shared" si="1"/>
        <v>-984.19</v>
      </c>
      <c r="U6" s="93" t="s">
        <v>43</v>
      </c>
      <c r="V6" s="93" t="s">
        <v>44</v>
      </c>
      <c r="W6" s="94">
        <v>4680.94</v>
      </c>
      <c r="X6" s="68">
        <f t="shared" si="2"/>
        <v>345.06</v>
      </c>
      <c r="Y6" s="68" t="e">
        <f>U6-#REF!</f>
        <v>#REF!</v>
      </c>
    </row>
    <row r="7" s="54" customFormat="1" ht="26.25" customHeight="1" spans="1:25">
      <c r="A7" s="83" t="s">
        <v>645</v>
      </c>
      <c r="B7" s="84" t="s">
        <v>646</v>
      </c>
      <c r="C7" s="85">
        <v>4204</v>
      </c>
      <c r="D7" s="86"/>
      <c r="E7" s="86">
        <v>135.6</v>
      </c>
      <c r="G7" s="82" t="s">
        <v>46</v>
      </c>
      <c r="H7" s="82" t="s">
        <v>47</v>
      </c>
      <c r="I7" s="90">
        <v>135.6</v>
      </c>
      <c r="J7" s="67" t="e">
        <f>G7-#REF!</f>
        <v>#REF!</v>
      </c>
      <c r="K7" s="81">
        <f t="shared" si="0"/>
        <v>-4068.4</v>
      </c>
      <c r="L7" s="81"/>
      <c r="M7" s="82" t="s">
        <v>46</v>
      </c>
      <c r="N7" s="82" t="s">
        <v>47</v>
      </c>
      <c r="O7" s="90">
        <v>135.6</v>
      </c>
      <c r="P7" s="67" t="e">
        <f>M7-#REF!</f>
        <v>#REF!</v>
      </c>
      <c r="Q7" s="81">
        <f t="shared" si="1"/>
        <v>-4068.4</v>
      </c>
      <c r="U7" s="93" t="s">
        <v>46</v>
      </c>
      <c r="V7" s="93" t="s">
        <v>47</v>
      </c>
      <c r="W7" s="94">
        <v>135.6</v>
      </c>
      <c r="X7" s="68">
        <f t="shared" si="2"/>
        <v>4068.4</v>
      </c>
      <c r="Y7" s="68" t="e">
        <f>U7-#REF!</f>
        <v>#REF!</v>
      </c>
    </row>
    <row r="8" s="54" customFormat="1" ht="26.25" customHeight="1" spans="1:25">
      <c r="A8" s="83" t="s">
        <v>647</v>
      </c>
      <c r="B8" s="84" t="s">
        <v>648</v>
      </c>
      <c r="C8" s="85">
        <v>771</v>
      </c>
      <c r="D8" s="81"/>
      <c r="E8" s="81">
        <v>7616.62</v>
      </c>
      <c r="G8" s="82" t="s">
        <v>40</v>
      </c>
      <c r="H8" s="82" t="s">
        <v>41</v>
      </c>
      <c r="I8" s="90">
        <v>7616.62</v>
      </c>
      <c r="J8" s="67" t="e">
        <f>G8-#REF!</f>
        <v>#REF!</v>
      </c>
      <c r="K8" s="81">
        <f t="shared" si="0"/>
        <v>6845.62</v>
      </c>
      <c r="L8" s="81"/>
      <c r="M8" s="82" t="s">
        <v>40</v>
      </c>
      <c r="N8" s="82" t="s">
        <v>41</v>
      </c>
      <c r="O8" s="90">
        <v>7749.58</v>
      </c>
      <c r="P8" s="67" t="e">
        <f>M8-#REF!</f>
        <v>#REF!</v>
      </c>
      <c r="Q8" s="81">
        <f t="shared" si="1"/>
        <v>6978.58</v>
      </c>
      <c r="U8" s="93" t="s">
        <v>40</v>
      </c>
      <c r="V8" s="93" t="s">
        <v>41</v>
      </c>
      <c r="W8" s="94">
        <v>8475.47</v>
      </c>
      <c r="X8" s="68">
        <f t="shared" si="2"/>
        <v>-7704.47</v>
      </c>
      <c r="Y8" s="68" t="e">
        <f>U8-#REF!</f>
        <v>#REF!</v>
      </c>
    </row>
    <row r="9" s="55" customFormat="1" ht="26.25" customHeight="1" spans="1:25">
      <c r="A9" s="83" t="s">
        <v>649</v>
      </c>
      <c r="B9" s="84" t="s">
        <v>650</v>
      </c>
      <c r="C9" s="85">
        <v>50</v>
      </c>
      <c r="D9" s="76"/>
      <c r="E9" s="76">
        <v>3922.87</v>
      </c>
      <c r="G9" s="79" t="s">
        <v>43</v>
      </c>
      <c r="H9" s="79" t="s">
        <v>44</v>
      </c>
      <c r="I9" s="88">
        <v>3922.87</v>
      </c>
      <c r="J9" s="89" t="e">
        <f>G9-#REF!</f>
        <v>#REF!</v>
      </c>
      <c r="K9" s="76">
        <f t="shared" si="0"/>
        <v>3872.87</v>
      </c>
      <c r="L9" s="76">
        <v>750</v>
      </c>
      <c r="M9" s="79" t="s">
        <v>43</v>
      </c>
      <c r="N9" s="79" t="s">
        <v>44</v>
      </c>
      <c r="O9" s="88">
        <v>4041.81</v>
      </c>
      <c r="P9" s="89" t="e">
        <f>M9-#REF!</f>
        <v>#REF!</v>
      </c>
      <c r="Q9" s="76">
        <f t="shared" si="1"/>
        <v>3991.81</v>
      </c>
      <c r="U9" s="91" t="s">
        <v>43</v>
      </c>
      <c r="V9" s="91" t="s">
        <v>44</v>
      </c>
      <c r="W9" s="92">
        <v>4680.94</v>
      </c>
      <c r="X9" s="78">
        <f t="shared" si="2"/>
        <v>-4630.94</v>
      </c>
      <c r="Y9" s="78" t="e">
        <f>U9-#REF!</f>
        <v>#REF!</v>
      </c>
    </row>
    <row r="10" s="54" customFormat="1" ht="26.25" customHeight="1" spans="1:25">
      <c r="A10" s="83" t="s">
        <v>651</v>
      </c>
      <c r="B10" s="84" t="s">
        <v>652</v>
      </c>
      <c r="C10" s="85">
        <v>1</v>
      </c>
      <c r="D10" s="86"/>
      <c r="E10" s="86">
        <v>135.6</v>
      </c>
      <c r="G10" s="82" t="s">
        <v>46</v>
      </c>
      <c r="H10" s="82" t="s">
        <v>47</v>
      </c>
      <c r="I10" s="90">
        <v>135.6</v>
      </c>
      <c r="J10" s="67" t="e">
        <f>G10-#REF!</f>
        <v>#REF!</v>
      </c>
      <c r="K10" s="81">
        <f t="shared" si="0"/>
        <v>134.6</v>
      </c>
      <c r="L10" s="81"/>
      <c r="M10" s="82" t="s">
        <v>46</v>
      </c>
      <c r="N10" s="82" t="s">
        <v>47</v>
      </c>
      <c r="O10" s="90">
        <v>135.6</v>
      </c>
      <c r="P10" s="67" t="e">
        <f>M10-#REF!</f>
        <v>#REF!</v>
      </c>
      <c r="Q10" s="81">
        <f t="shared" si="1"/>
        <v>134.6</v>
      </c>
      <c r="U10" s="93" t="s">
        <v>46</v>
      </c>
      <c r="V10" s="93" t="s">
        <v>47</v>
      </c>
      <c r="W10" s="94">
        <v>135.6</v>
      </c>
      <c r="X10" s="68">
        <f t="shared" si="2"/>
        <v>-134.6</v>
      </c>
      <c r="Y10" s="68" t="e">
        <f>U10-#REF!</f>
        <v>#REF!</v>
      </c>
    </row>
    <row r="11" s="54" customFormat="1" ht="26.25" customHeight="1" spans="1:25">
      <c r="A11" s="73" t="s">
        <v>653</v>
      </c>
      <c r="B11" s="74" t="s">
        <v>654</v>
      </c>
      <c r="C11" s="80">
        <f>SUM(C12:C14)</f>
        <v>7904</v>
      </c>
      <c r="D11" s="81"/>
      <c r="E11" s="81">
        <v>7616.62</v>
      </c>
      <c r="G11" s="82" t="s">
        <v>40</v>
      </c>
      <c r="H11" s="82" t="s">
        <v>41</v>
      </c>
      <c r="I11" s="90">
        <v>7616.62</v>
      </c>
      <c r="J11" s="67" t="e">
        <f>G11-#REF!</f>
        <v>#REF!</v>
      </c>
      <c r="K11" s="81">
        <f t="shared" si="0"/>
        <v>-287.38</v>
      </c>
      <c r="L11" s="81"/>
      <c r="M11" s="82" t="s">
        <v>40</v>
      </c>
      <c r="N11" s="82" t="s">
        <v>41</v>
      </c>
      <c r="O11" s="90">
        <v>7749.58</v>
      </c>
      <c r="P11" s="67" t="e">
        <f>M11-#REF!</f>
        <v>#REF!</v>
      </c>
      <c r="Q11" s="81">
        <f t="shared" si="1"/>
        <v>-154.42</v>
      </c>
      <c r="U11" s="93" t="s">
        <v>40</v>
      </c>
      <c r="V11" s="93" t="s">
        <v>41</v>
      </c>
      <c r="W11" s="94">
        <v>8475.47</v>
      </c>
      <c r="X11" s="68">
        <f t="shared" si="2"/>
        <v>-571.469999999999</v>
      </c>
      <c r="Y11" s="68" t="e">
        <f>U11-#REF!</f>
        <v>#REF!</v>
      </c>
    </row>
    <row r="12" s="54" customFormat="1" ht="26.25" customHeight="1" spans="1:24">
      <c r="A12" s="83" t="s">
        <v>655</v>
      </c>
      <c r="B12" s="84" t="s">
        <v>656</v>
      </c>
      <c r="C12" s="85">
        <v>7594</v>
      </c>
      <c r="G12" s="72">
        <f>""</f>
        <v>0</v>
      </c>
      <c r="H12" s="72">
        <f>""</f>
        <v>0</v>
      </c>
      <c r="I12" s="72">
        <f>""</f>
        <v>0</v>
      </c>
      <c r="J12" s="67"/>
      <c r="M12" s="72">
        <f>""</f>
        <v>0</v>
      </c>
      <c r="N12" s="87">
        <f>""</f>
        <v>0</v>
      </c>
      <c r="O12" s="72">
        <f>""</f>
        <v>0</v>
      </c>
      <c r="W12" s="95" t="e">
        <f>W13+#REF!+#REF!+#REF!+#REF!+#REF!+#REF!+#REF!+#REF!+#REF!+#REF!+#REF!+#REF!+#REF!+#REF!+#REF!+#REF!+#REF!+#REF!+#REF!+#REF!</f>
        <v>#REF!</v>
      </c>
      <c r="X12" s="95" t="e">
        <f>X13+#REF!+#REF!+#REF!+#REF!+#REF!+#REF!+#REF!+#REF!+#REF!+#REF!+#REF!+#REF!+#REF!+#REF!+#REF!+#REF!+#REF!+#REF!+#REF!+#REF!</f>
        <v>#REF!</v>
      </c>
    </row>
    <row r="13" ht="19.5" customHeight="1" spans="1:25">
      <c r="A13" s="83" t="s">
        <v>657</v>
      </c>
      <c r="B13" s="84" t="s">
        <v>650</v>
      </c>
      <c r="C13" s="85">
        <v>300</v>
      </c>
      <c r="Q13" s="96"/>
      <c r="U13" s="97" t="s">
        <v>56</v>
      </c>
      <c r="V13" s="97" t="s">
        <v>57</v>
      </c>
      <c r="W13" s="98">
        <v>19998</v>
      </c>
      <c r="X13" s="65">
        <f>C13-W13</f>
        <v>-19698</v>
      </c>
      <c r="Y13" s="65" t="e">
        <f>U13-#REF!</f>
        <v>#REF!</v>
      </c>
    </row>
    <row r="14" ht="21" customHeight="1" spans="1:17">
      <c r="A14" s="83" t="s">
        <v>658</v>
      </c>
      <c r="B14" s="84" t="s">
        <v>659</v>
      </c>
      <c r="C14" s="85">
        <v>10</v>
      </c>
      <c r="Q14" s="96"/>
    </row>
    <row r="15" ht="21.95" customHeight="1" spans="1:3">
      <c r="A15" s="73" t="s">
        <v>660</v>
      </c>
      <c r="B15" s="74" t="s">
        <v>473</v>
      </c>
      <c r="C15" s="80">
        <f>C16</f>
        <v>16092</v>
      </c>
    </row>
    <row r="16" ht="21.95" customHeight="1" spans="1:3">
      <c r="A16" s="73" t="s">
        <v>661</v>
      </c>
      <c r="B16" s="74" t="s">
        <v>662</v>
      </c>
      <c r="C16" s="80">
        <v>16092</v>
      </c>
    </row>
    <row r="17" ht="21.95" customHeight="1" spans="1:3">
      <c r="A17" s="83" t="s">
        <v>663</v>
      </c>
      <c r="B17" s="84" t="s">
        <v>664</v>
      </c>
      <c r="C17" s="85">
        <v>16092</v>
      </c>
    </row>
  </sheetData>
  <mergeCells count="1">
    <mergeCell ref="A2:C2"/>
  </mergeCells>
  <printOptions horizontalCentered="1"/>
  <pageMargins left="0.748031" right="0.748031" top="0.984252" bottom="0.984252" header="0.511811" footer="0.511811"/>
  <pageSetup paperSize="9" scale="9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21 ">
    <tabColor theme="1"/>
  </sheetPr>
  <dimension ref="A1:G10"/>
  <sheetViews>
    <sheetView view="pageBreakPreview" zoomScaleNormal="100" workbookViewId="0">
      <selection activeCell="A1" sqref="$A1:$XFD1048576"/>
    </sheetView>
  </sheetViews>
  <sheetFormatPr defaultColWidth="7.86666666666667" defaultRowHeight="15.75" outlineLevelCol="6"/>
  <cols>
    <col min="1" max="1" width="21.4" style="2" customWidth="1"/>
    <col min="2" max="8" width="14.8666666666667" style="2" customWidth="1"/>
    <col min="9" max="26" width="7.86666666666667" style="2"/>
  </cols>
  <sheetData>
    <row r="1" ht="18.75" customHeight="1" spans="1:3">
      <c r="A1" s="47" t="s">
        <v>665</v>
      </c>
      <c r="B1" s="4"/>
      <c r="C1" s="4"/>
    </row>
    <row r="2" ht="19.5" customHeight="1" spans="1:7">
      <c r="A2" s="21" t="s">
        <v>508</v>
      </c>
      <c r="B2" s="21"/>
      <c r="C2" s="21"/>
      <c r="D2" s="21"/>
      <c r="E2" s="21"/>
      <c r="F2" s="21"/>
      <c r="G2" s="21"/>
    </row>
    <row r="3" ht="19.5" spans="1:7">
      <c r="A3" s="22" t="s">
        <v>666</v>
      </c>
      <c r="B3" s="21"/>
      <c r="C3" s="21"/>
      <c r="D3" s="21"/>
      <c r="E3" s="21"/>
      <c r="F3" s="21"/>
      <c r="G3" s="21"/>
    </row>
    <row r="4" s="16" customFormat="1" ht="26.1" customHeight="1" spans="1:7">
      <c r="A4" s="34"/>
      <c r="B4" s="34"/>
      <c r="C4" s="38"/>
      <c r="D4" s="38"/>
      <c r="E4" s="38"/>
      <c r="F4" s="38"/>
      <c r="G4" s="23" t="s">
        <v>667</v>
      </c>
    </row>
    <row r="5" s="17" customFormat="1" ht="33" customHeight="1" spans="1:7">
      <c r="A5" s="24" t="s">
        <v>668</v>
      </c>
      <c r="B5" s="48" t="s">
        <v>669</v>
      </c>
      <c r="C5" s="25"/>
      <c r="D5" s="25"/>
      <c r="E5" s="48" t="s">
        <v>670</v>
      </c>
      <c r="F5" s="25"/>
      <c r="G5" s="25"/>
    </row>
    <row r="6" s="18" customFormat="1" ht="33" customHeight="1" spans="1:7">
      <c r="A6" s="49"/>
      <c r="B6" s="50"/>
      <c r="C6" s="51" t="s">
        <v>671</v>
      </c>
      <c r="D6" s="51" t="s">
        <v>672</v>
      </c>
      <c r="E6" s="50"/>
      <c r="F6" s="51" t="s">
        <v>671</v>
      </c>
      <c r="G6" s="51" t="s">
        <v>672</v>
      </c>
    </row>
    <row r="7" s="18" customFormat="1" ht="33" customHeight="1" spans="1:7">
      <c r="A7" s="52" t="s">
        <v>673</v>
      </c>
      <c r="B7" s="32" t="s">
        <v>674</v>
      </c>
      <c r="C7" s="32" t="s">
        <v>675</v>
      </c>
      <c r="D7" s="32" t="s">
        <v>676</v>
      </c>
      <c r="E7" s="32" t="s">
        <v>677</v>
      </c>
      <c r="F7" s="32" t="s">
        <v>678</v>
      </c>
      <c r="G7" s="32" t="s">
        <v>679</v>
      </c>
    </row>
    <row r="8" s="18" customFormat="1" ht="33" customHeight="1" spans="1:7">
      <c r="A8" s="53" t="s">
        <v>517</v>
      </c>
      <c r="B8" s="33">
        <f>C8+D8</f>
        <v>94.3210188137</v>
      </c>
      <c r="C8" s="33">
        <v>21.285155</v>
      </c>
      <c r="D8" s="33">
        <v>73.0358638137</v>
      </c>
      <c r="E8" s="33">
        <f>F8+G8</f>
        <v>90.8458638137</v>
      </c>
      <c r="F8" s="33">
        <v>19.171</v>
      </c>
      <c r="G8" s="33">
        <v>71.6748638137</v>
      </c>
    </row>
    <row r="9" s="19" customFormat="1" ht="20.1" customHeight="1" spans="1:7">
      <c r="A9" s="34" t="s">
        <v>680</v>
      </c>
      <c r="B9" s="34"/>
      <c r="C9" s="34"/>
      <c r="D9" s="34"/>
      <c r="E9" s="34"/>
      <c r="F9" s="34"/>
      <c r="G9" s="34"/>
    </row>
    <row r="10" s="19" customFormat="1" ht="20.1" customHeight="1" spans="1:7">
      <c r="A10" s="34" t="s">
        <v>681</v>
      </c>
      <c r="B10" s="34"/>
      <c r="C10" s="34"/>
      <c r="D10" s="34"/>
      <c r="E10" s="34"/>
      <c r="F10" s="34"/>
      <c r="G10" s="34"/>
    </row>
  </sheetData>
  <mergeCells count="6">
    <mergeCell ref="A2:G2"/>
    <mergeCell ref="A3:G3"/>
    <mergeCell ref="B5:D5"/>
    <mergeCell ref="E5:G5"/>
    <mergeCell ref="A9:G9"/>
    <mergeCell ref="A10:G10"/>
  </mergeCells>
  <pageMargins left="0.7" right="0.7" top="0.75" bottom="0.75" header="0.3" footer="0.3"/>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22">
    <tabColor theme="1"/>
  </sheetPr>
  <dimension ref="A1:C14"/>
  <sheetViews>
    <sheetView view="pageBreakPreview" zoomScaleNormal="100" workbookViewId="0">
      <selection activeCell="A1" sqref="$A1:$XFD1048576"/>
    </sheetView>
  </sheetViews>
  <sheetFormatPr defaultColWidth="7.86666666666667" defaultRowHeight="15.75" outlineLevelCol="2"/>
  <cols>
    <col min="1" max="1" width="46" style="2" customWidth="1"/>
    <col min="2" max="3" width="17.4666666666667" style="2" customWidth="1"/>
    <col min="4" max="24" width="7.86666666666667" style="2"/>
  </cols>
  <sheetData>
    <row r="1" ht="18.75" customHeight="1" spans="1:3">
      <c r="A1" s="3" t="s">
        <v>682</v>
      </c>
      <c r="B1" s="4"/>
      <c r="C1" s="4"/>
    </row>
    <row r="2" ht="19.5" customHeight="1" spans="1:3">
      <c r="A2" s="21" t="s">
        <v>508</v>
      </c>
      <c r="B2" s="21"/>
      <c r="C2" s="21"/>
    </row>
    <row r="3" ht="19.5" spans="1:3">
      <c r="A3" s="22" t="s">
        <v>683</v>
      </c>
      <c r="B3" s="21"/>
      <c r="C3" s="21"/>
    </row>
    <row r="4" s="16" customFormat="1" ht="32.25" customHeight="1" spans="1:3">
      <c r="A4" s="34"/>
      <c r="B4" s="34"/>
      <c r="C4" s="23" t="s">
        <v>667</v>
      </c>
    </row>
    <row r="5" s="17" customFormat="1" ht="34.5" customHeight="1" spans="1:3">
      <c r="A5" s="42" t="s">
        <v>684</v>
      </c>
      <c r="B5" s="43" t="s">
        <v>78</v>
      </c>
      <c r="C5" s="43" t="s">
        <v>685</v>
      </c>
    </row>
    <row r="6" s="18" customFormat="1" ht="34.5" customHeight="1" spans="1:3">
      <c r="A6" s="27" t="s">
        <v>686</v>
      </c>
      <c r="B6" s="44">
        <v>18.571</v>
      </c>
      <c r="C6" s="44">
        <v>18.571</v>
      </c>
    </row>
    <row r="7" s="18" customFormat="1" ht="34.5" customHeight="1" spans="1:3">
      <c r="A7" s="27" t="s">
        <v>687</v>
      </c>
      <c r="B7" s="44">
        <v>21.285155</v>
      </c>
      <c r="C7" s="44">
        <v>21.285155</v>
      </c>
    </row>
    <row r="8" s="18" customFormat="1" ht="34.5" customHeight="1" spans="1:3">
      <c r="A8" s="27" t="s">
        <v>688</v>
      </c>
      <c r="B8" s="45">
        <v>0.5</v>
      </c>
      <c r="C8" s="45">
        <v>0.5</v>
      </c>
    </row>
    <row r="9" s="19" customFormat="1" ht="34.5" customHeight="1" spans="1:3">
      <c r="A9" s="31" t="s">
        <v>689</v>
      </c>
      <c r="B9" s="45"/>
      <c r="C9" s="45"/>
    </row>
    <row r="10" s="19" customFormat="1" ht="34.5" customHeight="1" spans="1:3">
      <c r="A10" s="27" t="s">
        <v>690</v>
      </c>
      <c r="B10" s="45">
        <v>0.5</v>
      </c>
      <c r="C10" s="45">
        <v>0.5</v>
      </c>
    </row>
    <row r="11" s="19" customFormat="1" ht="34.5" customHeight="1" spans="1:3">
      <c r="A11" s="27" t="s">
        <v>691</v>
      </c>
      <c r="B11" s="46">
        <v>0.1</v>
      </c>
      <c r="C11" s="46">
        <v>0.1</v>
      </c>
    </row>
    <row r="12" s="20" customFormat="1" ht="34.5" customHeight="1" spans="1:3">
      <c r="A12" s="27" t="s">
        <v>692</v>
      </c>
      <c r="B12" s="46">
        <v>19.171</v>
      </c>
      <c r="C12" s="46">
        <v>19.171</v>
      </c>
    </row>
    <row r="13" s="19" customFormat="1" ht="34.5" customHeight="1" spans="1:3">
      <c r="A13" s="27" t="s">
        <v>693</v>
      </c>
      <c r="B13" s="45"/>
      <c r="C13" s="45"/>
    </row>
    <row r="14" s="19" customFormat="1" ht="34.5" customHeight="1" spans="1:3">
      <c r="A14" s="27" t="s">
        <v>694</v>
      </c>
      <c r="B14" s="46">
        <v>21.285155</v>
      </c>
      <c r="C14" s="45"/>
    </row>
  </sheetData>
  <mergeCells count="2">
    <mergeCell ref="A2:C2"/>
    <mergeCell ref="A3:C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23">
    <tabColor theme="1"/>
  </sheetPr>
  <dimension ref="A1:C12"/>
  <sheetViews>
    <sheetView view="pageBreakPreview" zoomScaleNormal="100" workbookViewId="0">
      <selection activeCell="A1" sqref="$A1:$XFD1048576"/>
    </sheetView>
  </sheetViews>
  <sheetFormatPr defaultColWidth="7.86666666666667" defaultRowHeight="15.75" outlineLevelCol="2"/>
  <cols>
    <col min="1" max="1" width="46" style="2" customWidth="1"/>
    <col min="2" max="5" width="17.4666666666667" style="2" customWidth="1"/>
    <col min="6" max="26" width="7.86666666666667" style="2"/>
  </cols>
  <sheetData>
    <row r="1" ht="18.75" customHeight="1" spans="1:3">
      <c r="A1" s="39" t="s">
        <v>695</v>
      </c>
      <c r="B1" s="4"/>
      <c r="C1" s="4"/>
    </row>
    <row r="2" ht="19.5" customHeight="1" spans="1:3">
      <c r="A2" s="21" t="s">
        <v>508</v>
      </c>
      <c r="B2" s="21"/>
      <c r="C2" s="21"/>
    </row>
    <row r="3" ht="19.5" spans="1:3">
      <c r="A3" s="22" t="s">
        <v>696</v>
      </c>
      <c r="B3" s="21"/>
      <c r="C3" s="21"/>
    </row>
    <row r="4" s="16" customFormat="1" ht="32.25" customHeight="1" spans="1:3">
      <c r="A4" s="34"/>
      <c r="B4" s="34"/>
      <c r="C4" s="23" t="s">
        <v>667</v>
      </c>
    </row>
    <row r="5" s="17" customFormat="1" ht="34.5" customHeight="1" spans="1:3">
      <c r="A5" s="24" t="s">
        <v>684</v>
      </c>
      <c r="B5" s="25" t="s">
        <v>78</v>
      </c>
      <c r="C5" s="25" t="s">
        <v>685</v>
      </c>
    </row>
    <row r="6" s="18" customFormat="1" ht="34.5" customHeight="1" spans="1:3">
      <c r="A6" s="27" t="s">
        <v>697</v>
      </c>
      <c r="B6" s="40">
        <v>18.571</v>
      </c>
      <c r="C6" s="40">
        <v>53.6163228137</v>
      </c>
    </row>
    <row r="7" s="18" customFormat="1" ht="34.5" customHeight="1" spans="1:3">
      <c r="A7" s="27" t="s">
        <v>698</v>
      </c>
      <c r="B7" s="40">
        <v>73.0358638137</v>
      </c>
      <c r="C7" s="40">
        <v>73.0358638137</v>
      </c>
    </row>
    <row r="8" s="18" customFormat="1" ht="34.5" customHeight="1" spans="1:3">
      <c r="A8" s="27" t="s">
        <v>699</v>
      </c>
      <c r="B8" s="40">
        <v>18.2945</v>
      </c>
      <c r="C8" s="40">
        <v>18.2945</v>
      </c>
    </row>
    <row r="9" s="19" customFormat="1" ht="34.5" customHeight="1" spans="1:3">
      <c r="A9" s="27" t="s">
        <v>700</v>
      </c>
      <c r="B9" s="40">
        <v>0.236</v>
      </c>
      <c r="C9" s="40">
        <v>0.236</v>
      </c>
    </row>
    <row r="10" s="19" customFormat="1" ht="34.5" customHeight="1" spans="1:3">
      <c r="A10" s="27" t="s">
        <v>701</v>
      </c>
      <c r="B10" s="40">
        <v>71.6748638137</v>
      </c>
      <c r="C10" s="40">
        <v>71.6748638137</v>
      </c>
    </row>
    <row r="11" s="19" customFormat="1" ht="34.5" customHeight="1" spans="1:3">
      <c r="A11" s="27" t="s">
        <v>702</v>
      </c>
      <c r="B11" s="40"/>
      <c r="C11" s="40"/>
    </row>
    <row r="12" s="20" customFormat="1" ht="34.5" customHeight="1" spans="1:3">
      <c r="A12" s="27" t="s">
        <v>703</v>
      </c>
      <c r="B12" s="40">
        <v>73.0358638137</v>
      </c>
      <c r="C12" s="41"/>
    </row>
  </sheetData>
  <mergeCells count="2">
    <mergeCell ref="A2:C2"/>
    <mergeCell ref="A3:C3"/>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24">
    <tabColor theme="1"/>
  </sheetPr>
  <dimension ref="A1:D28"/>
  <sheetViews>
    <sheetView view="pageBreakPreview" zoomScaleNormal="100" workbookViewId="0">
      <selection activeCell="A1" sqref="$A1:$XFD1048576"/>
    </sheetView>
  </sheetViews>
  <sheetFormatPr defaultColWidth="7.86666666666667" defaultRowHeight="15.75" outlineLevelCol="3"/>
  <cols>
    <col min="1" max="1" width="29.4" style="2" customWidth="1"/>
    <col min="2" max="5" width="17.4666666666667" style="2" customWidth="1"/>
    <col min="6" max="26" width="7.86666666666667" style="2"/>
  </cols>
  <sheetData>
    <row r="1" ht="18.75" customHeight="1" spans="1:3">
      <c r="A1" s="3" t="s">
        <v>704</v>
      </c>
      <c r="B1" s="4"/>
      <c r="C1" s="4"/>
    </row>
    <row r="2" ht="19.5" customHeight="1" spans="1:4">
      <c r="A2" s="21" t="s">
        <v>705</v>
      </c>
      <c r="B2" s="21"/>
      <c r="C2" s="21"/>
      <c r="D2" s="21"/>
    </row>
    <row r="3" ht="14.25" spans="1:4">
      <c r="A3" s="38"/>
      <c r="B3" s="38"/>
      <c r="C3" s="38"/>
      <c r="D3" s="23" t="s">
        <v>667</v>
      </c>
    </row>
    <row r="4" s="16" customFormat="1" ht="23.1" customHeight="1" spans="1:4">
      <c r="A4" s="24" t="s">
        <v>684</v>
      </c>
      <c r="B4" s="25" t="s">
        <v>706</v>
      </c>
      <c r="C4" s="25" t="s">
        <v>707</v>
      </c>
      <c r="D4" s="25" t="s">
        <v>708</v>
      </c>
    </row>
    <row r="5" s="17" customFormat="1" ht="23.1" customHeight="1" spans="1:4">
      <c r="A5" s="27" t="s">
        <v>709</v>
      </c>
      <c r="B5" s="32" t="s">
        <v>710</v>
      </c>
      <c r="C5" s="33">
        <f>C6+C8</f>
        <v>21.364541</v>
      </c>
      <c r="D5" s="30"/>
    </row>
    <row r="6" s="18" customFormat="1" ht="23.1" customHeight="1" spans="1:4">
      <c r="A6" s="31" t="s">
        <v>711</v>
      </c>
      <c r="B6" s="32" t="s">
        <v>675</v>
      </c>
      <c r="C6" s="33">
        <v>0.91</v>
      </c>
      <c r="D6" s="30"/>
    </row>
    <row r="7" s="18" customFormat="1" ht="23.1" customHeight="1" spans="1:4">
      <c r="A7" s="31" t="s">
        <v>712</v>
      </c>
      <c r="B7" s="32" t="s">
        <v>676</v>
      </c>
      <c r="C7" s="33">
        <v>0.41</v>
      </c>
      <c r="D7" s="30"/>
    </row>
    <row r="8" s="18" customFormat="1" ht="23.1" customHeight="1" spans="1:4">
      <c r="A8" s="31" t="s">
        <v>713</v>
      </c>
      <c r="B8" s="32" t="s">
        <v>714</v>
      </c>
      <c r="C8" s="33">
        <v>20.454541</v>
      </c>
      <c r="D8" s="30"/>
    </row>
    <row r="9" s="19" customFormat="1" ht="23.1" customHeight="1" spans="1:4">
      <c r="A9" s="31" t="s">
        <v>712</v>
      </c>
      <c r="B9" s="32" t="s">
        <v>678</v>
      </c>
      <c r="C9" s="33">
        <v>4.234541</v>
      </c>
      <c r="D9" s="30"/>
    </row>
    <row r="10" s="19" customFormat="1" ht="23.1" customHeight="1" spans="1:4">
      <c r="A10" s="27" t="s">
        <v>715</v>
      </c>
      <c r="B10" s="32" t="s">
        <v>716</v>
      </c>
      <c r="C10" s="33">
        <f>C11+C12</f>
        <v>0.336</v>
      </c>
      <c r="D10" s="30"/>
    </row>
    <row r="11" s="19" customFormat="1" ht="23.1" customHeight="1" spans="1:4">
      <c r="A11" s="31" t="s">
        <v>711</v>
      </c>
      <c r="B11" s="32" t="s">
        <v>717</v>
      </c>
      <c r="C11" s="33">
        <v>0.1</v>
      </c>
      <c r="D11" s="30"/>
    </row>
    <row r="12" s="20" customFormat="1" ht="23.1" customHeight="1" spans="1:4">
      <c r="A12" s="31" t="s">
        <v>713</v>
      </c>
      <c r="B12" s="32" t="s">
        <v>718</v>
      </c>
      <c r="C12" s="33">
        <v>0.236</v>
      </c>
      <c r="D12" s="30"/>
    </row>
    <row r="13" ht="23.1" customHeight="1" spans="1:4">
      <c r="A13" s="27" t="s">
        <v>719</v>
      </c>
      <c r="B13" s="32" t="s">
        <v>720</v>
      </c>
      <c r="C13" s="33">
        <f>C14+C15</f>
        <v>2.1760158072</v>
      </c>
      <c r="D13" s="30"/>
    </row>
    <row r="14" ht="23.1" customHeight="1" spans="1:4">
      <c r="A14" s="31" t="s">
        <v>711</v>
      </c>
      <c r="B14" s="32" t="s">
        <v>721</v>
      </c>
      <c r="C14" s="33">
        <v>0.55635037</v>
      </c>
      <c r="D14" s="30"/>
    </row>
    <row r="15" ht="23.1" customHeight="1" spans="1:4">
      <c r="A15" s="31" t="s">
        <v>713</v>
      </c>
      <c r="B15" s="32" t="s">
        <v>722</v>
      </c>
      <c r="C15" s="33">
        <v>1.6196654372</v>
      </c>
      <c r="D15" s="30"/>
    </row>
    <row r="16" ht="23.1" customHeight="1" spans="1:4">
      <c r="A16" s="27" t="s">
        <v>723</v>
      </c>
      <c r="B16" s="32" t="s">
        <v>724</v>
      </c>
      <c r="C16" s="33">
        <f>C17+C20</f>
        <v>10.064</v>
      </c>
      <c r="D16" s="30"/>
    </row>
    <row r="17" ht="23.1" customHeight="1" spans="1:4">
      <c r="A17" s="31" t="s">
        <v>711</v>
      </c>
      <c r="B17" s="32" t="s">
        <v>725</v>
      </c>
      <c r="C17" s="33">
        <f>C18+C19</f>
        <v>3.431</v>
      </c>
      <c r="D17" s="30"/>
    </row>
    <row r="18" ht="23.1" customHeight="1" spans="1:4">
      <c r="A18" s="31" t="s">
        <v>726</v>
      </c>
      <c r="B18" s="32"/>
      <c r="C18" s="33">
        <v>3.08</v>
      </c>
      <c r="D18" s="30"/>
    </row>
    <row r="19" ht="23.1" customHeight="1" spans="1:4">
      <c r="A19" s="31" t="s">
        <v>727</v>
      </c>
      <c r="B19" s="32" t="s">
        <v>728</v>
      </c>
      <c r="C19" s="33">
        <v>0.351</v>
      </c>
      <c r="D19" s="30"/>
    </row>
    <row r="20" ht="23.1" customHeight="1" spans="1:4">
      <c r="A20" s="31" t="s">
        <v>713</v>
      </c>
      <c r="B20" s="32" t="s">
        <v>729</v>
      </c>
      <c r="C20" s="33">
        <f>C21+C22</f>
        <v>6.633</v>
      </c>
      <c r="D20" s="30"/>
    </row>
    <row r="21" ht="23.1" customHeight="1" spans="1:4">
      <c r="A21" s="31" t="s">
        <v>726</v>
      </c>
      <c r="B21" s="32"/>
      <c r="C21" s="33">
        <v>6.03</v>
      </c>
      <c r="D21" s="30"/>
    </row>
    <row r="22" ht="23.1" customHeight="1" spans="1:4">
      <c r="A22" s="31" t="s">
        <v>727</v>
      </c>
      <c r="B22" s="32" t="s">
        <v>730</v>
      </c>
      <c r="C22" s="33">
        <v>0.603</v>
      </c>
      <c r="D22" s="30"/>
    </row>
    <row r="23" ht="23.1" customHeight="1" spans="1:4">
      <c r="A23" s="27" t="s">
        <v>731</v>
      </c>
      <c r="B23" s="32" t="s">
        <v>732</v>
      </c>
      <c r="C23" s="33">
        <f>C24+C25</f>
        <v>2.762</v>
      </c>
      <c r="D23" s="30"/>
    </row>
    <row r="24" ht="23.1" customHeight="1" spans="1:4">
      <c r="A24" s="31" t="s">
        <v>711</v>
      </c>
      <c r="B24" s="32" t="s">
        <v>733</v>
      </c>
      <c r="C24" s="33">
        <v>0.595</v>
      </c>
      <c r="D24" s="30"/>
    </row>
    <row r="25" ht="23.1" customHeight="1" spans="1:4">
      <c r="A25" s="31" t="s">
        <v>713</v>
      </c>
      <c r="B25" s="32" t="s">
        <v>734</v>
      </c>
      <c r="C25" s="33">
        <v>2.167</v>
      </c>
      <c r="D25" s="30"/>
    </row>
    <row r="26" ht="26.1" customHeight="1" spans="1:4">
      <c r="A26" s="34" t="s">
        <v>735</v>
      </c>
      <c r="B26" s="34"/>
      <c r="C26" s="34"/>
      <c r="D26" s="34"/>
    </row>
    <row r="27" ht="13.5" spans="1:4">
      <c r="A27" s="34" t="s">
        <v>736</v>
      </c>
      <c r="B27" s="34"/>
      <c r="C27" s="34"/>
      <c r="D27" s="34"/>
    </row>
    <row r="28" ht="27" spans="1:4">
      <c r="A28" s="35" t="s">
        <v>737</v>
      </c>
      <c r="B28" s="36"/>
      <c r="C28" s="36"/>
      <c r="D28" s="36"/>
    </row>
  </sheetData>
  <mergeCells count="3">
    <mergeCell ref="A2:D2"/>
    <mergeCell ref="A26:D26"/>
    <mergeCell ref="A27:D27"/>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25">
    <tabColor theme="1"/>
    <pageSetUpPr fitToPage="1"/>
  </sheetPr>
  <dimension ref="A1:E16"/>
  <sheetViews>
    <sheetView view="pageBreakPreview" zoomScaleNormal="100" workbookViewId="0">
      <selection activeCell="A1" sqref="$A1:$XFD1048576"/>
    </sheetView>
  </sheetViews>
  <sheetFormatPr defaultColWidth="7.86666666666667" defaultRowHeight="15.75" outlineLevelCol="4"/>
  <cols>
    <col min="1" max="1" width="29.4" style="2" customWidth="1"/>
    <col min="2" max="5" width="16.1333333333333" style="2" customWidth="1"/>
    <col min="6" max="26" width="7.86666666666667" style="2"/>
  </cols>
  <sheetData>
    <row r="1" ht="18.75" customHeight="1" spans="1:3">
      <c r="A1" s="3" t="s">
        <v>738</v>
      </c>
      <c r="B1" s="4"/>
      <c r="C1" s="4"/>
    </row>
    <row r="2" ht="19.5" customHeight="1" spans="1:5">
      <c r="A2" s="21" t="s">
        <v>508</v>
      </c>
      <c r="B2" s="21"/>
      <c r="C2" s="21"/>
      <c r="D2" s="21"/>
      <c r="E2" s="21"/>
    </row>
    <row r="3" ht="19.5" customHeight="1" spans="1:5">
      <c r="A3" s="22" t="s">
        <v>739</v>
      </c>
      <c r="B3" s="21"/>
      <c r="C3" s="21"/>
      <c r="D3" s="21"/>
      <c r="E3" s="21"/>
    </row>
    <row r="4" s="16" customFormat="1" ht="23.1" customHeight="1" spans="1:5">
      <c r="A4" s="23" t="s">
        <v>667</v>
      </c>
      <c r="B4" s="23"/>
      <c r="C4" s="23"/>
      <c r="D4" s="23"/>
      <c r="E4" s="23"/>
    </row>
    <row r="5" s="17" customFormat="1" ht="23.1" customHeight="1" spans="1:5">
      <c r="A5" s="24" t="s">
        <v>3</v>
      </c>
      <c r="B5" s="25" t="s">
        <v>673</v>
      </c>
      <c r="C5" s="26" t="s">
        <v>707</v>
      </c>
      <c r="D5" s="25" t="s">
        <v>708</v>
      </c>
      <c r="E5" s="25" t="s">
        <v>740</v>
      </c>
    </row>
    <row r="6" s="18" customFormat="1" ht="23.1" customHeight="1" spans="1:5">
      <c r="A6" s="27" t="s">
        <v>741</v>
      </c>
      <c r="B6" s="28" t="s">
        <v>674</v>
      </c>
      <c r="C6" s="29">
        <v>94.3210188137</v>
      </c>
      <c r="D6" s="30"/>
      <c r="E6" s="30"/>
    </row>
    <row r="7" s="18" customFormat="1" ht="23.1" customHeight="1" spans="1:5">
      <c r="A7" s="31" t="s">
        <v>742</v>
      </c>
      <c r="B7" s="32" t="s">
        <v>675</v>
      </c>
      <c r="C7" s="33">
        <v>21.285155</v>
      </c>
      <c r="D7" s="30"/>
      <c r="E7" s="30"/>
    </row>
    <row r="8" s="18" customFormat="1" ht="23.1" customHeight="1" spans="1:5">
      <c r="A8" s="31" t="s">
        <v>743</v>
      </c>
      <c r="B8" s="32" t="s">
        <v>676</v>
      </c>
      <c r="C8" s="33">
        <v>73.0358638137</v>
      </c>
      <c r="D8" s="30"/>
      <c r="E8" s="30"/>
    </row>
    <row r="9" s="19" customFormat="1" ht="38.25" customHeight="1" spans="1:5">
      <c r="A9" s="27" t="s">
        <v>744</v>
      </c>
      <c r="B9" s="32" t="s">
        <v>677</v>
      </c>
      <c r="C9" s="30">
        <v>0.99</v>
      </c>
      <c r="D9" s="30"/>
      <c r="E9" s="30"/>
    </row>
    <row r="10" s="19" customFormat="1" ht="23.1" customHeight="1" spans="1:5">
      <c r="A10" s="31" t="s">
        <v>742</v>
      </c>
      <c r="B10" s="32" t="s">
        <v>678</v>
      </c>
      <c r="C10" s="30">
        <v>0.48</v>
      </c>
      <c r="D10" s="30"/>
      <c r="E10" s="30"/>
    </row>
    <row r="11" s="19" customFormat="1" ht="23.85" customHeight="1" spans="1:5">
      <c r="A11" s="31" t="s">
        <v>743</v>
      </c>
      <c r="B11" s="32" t="s">
        <v>679</v>
      </c>
      <c r="C11" s="30">
        <v>0.51</v>
      </c>
      <c r="D11" s="30"/>
      <c r="E11" s="30"/>
    </row>
    <row r="12" s="20" customFormat="1" ht="23.1" customHeight="1" spans="1:5">
      <c r="A12" s="34" t="s">
        <v>745</v>
      </c>
      <c r="B12" s="34"/>
      <c r="C12" s="34"/>
      <c r="D12" s="34"/>
      <c r="E12" s="34"/>
    </row>
    <row r="13" ht="27" spans="1:4">
      <c r="A13" s="35" t="s">
        <v>737</v>
      </c>
      <c r="B13" s="36"/>
      <c r="C13" s="36"/>
      <c r="D13" s="36"/>
    </row>
    <row r="14" spans="3:3">
      <c r="C14" s="37"/>
    </row>
    <row r="15" spans="3:3">
      <c r="C15" s="37"/>
    </row>
    <row r="16" spans="3:3">
      <c r="C16" s="37"/>
    </row>
  </sheetData>
  <mergeCells count="4">
    <mergeCell ref="A2:E2"/>
    <mergeCell ref="A3:E3"/>
    <mergeCell ref="A4:E4"/>
    <mergeCell ref="A12:E12"/>
  </mergeCells>
  <pageMargins left="0.7" right="0.7" top="0.75" bottom="0.75" header="0.3" footer="0.3"/>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26">
    <tabColor theme="1"/>
  </sheetPr>
  <dimension ref="A1:E8"/>
  <sheetViews>
    <sheetView view="pageBreakPreview" zoomScaleNormal="100" workbookViewId="0">
      <selection activeCell="A1" sqref="$A1:$XFD1048576"/>
    </sheetView>
  </sheetViews>
  <sheetFormatPr defaultColWidth="7.86666666666667" defaultRowHeight="15.75" outlineLevelRow="7" outlineLevelCol="4"/>
  <cols>
    <col min="1" max="1" width="13.7333333333333" style="2" customWidth="1"/>
    <col min="2" max="2" width="68.2666666666667" style="2" customWidth="1"/>
    <col min="3" max="3" width="29.6" style="2" customWidth="1"/>
    <col min="4" max="5" width="16.1333333333333" style="2" customWidth="1"/>
    <col min="6" max="26" width="7.86666666666667" style="2"/>
  </cols>
  <sheetData>
    <row r="1" ht="18.75" customHeight="1" spans="1:3">
      <c r="A1" s="3" t="s">
        <v>746</v>
      </c>
      <c r="B1" s="4"/>
      <c r="C1" s="4"/>
    </row>
    <row r="2" s="1" customFormat="1" ht="36.75" customHeight="1" spans="1:5">
      <c r="A2" s="5" t="s">
        <v>747</v>
      </c>
      <c r="B2" s="6"/>
      <c r="C2" s="6"/>
      <c r="D2" s="6"/>
      <c r="E2" s="6"/>
    </row>
    <row r="3" s="1" customFormat="1" ht="25.5" customHeight="1" spans="1:5">
      <c r="A3" s="7"/>
      <c r="B3" s="7"/>
      <c r="C3" s="7"/>
      <c r="D3" s="7"/>
      <c r="E3" s="7" t="s">
        <v>667</v>
      </c>
    </row>
    <row r="4" s="1" customFormat="1" ht="36" customHeight="1" spans="1:5">
      <c r="A4" s="9" t="s">
        <v>748</v>
      </c>
      <c r="B4" s="9" t="s">
        <v>516</v>
      </c>
      <c r="C4" s="9" t="s">
        <v>749</v>
      </c>
      <c r="D4" s="9" t="s">
        <v>750</v>
      </c>
      <c r="E4" s="9" t="s">
        <v>751</v>
      </c>
    </row>
    <row r="5" s="1" customFormat="1" ht="27" customHeight="1" spans="1:5">
      <c r="A5" s="9">
        <v>1</v>
      </c>
      <c r="B5" s="11"/>
      <c r="C5" s="11"/>
      <c r="D5" s="11"/>
      <c r="E5" s="12"/>
    </row>
    <row r="6" s="1" customFormat="1" ht="27" customHeight="1" spans="1:5">
      <c r="A6" s="9">
        <v>2</v>
      </c>
      <c r="B6" s="13"/>
      <c r="C6" s="13"/>
      <c r="D6" s="14"/>
      <c r="E6" s="15"/>
    </row>
    <row r="7" s="1" customFormat="1" ht="27" customHeight="1" spans="1:5">
      <c r="A7" s="9">
        <v>3</v>
      </c>
      <c r="B7" s="13"/>
      <c r="C7" s="13"/>
      <c r="D7" s="14"/>
      <c r="E7" s="15"/>
    </row>
    <row r="8" s="1" customFormat="1" ht="27" customHeight="1" spans="1:5">
      <c r="A8" s="9">
        <v>4</v>
      </c>
      <c r="B8" s="13"/>
      <c r="C8" s="13"/>
      <c r="D8" s="14"/>
      <c r="E8" s="15"/>
    </row>
  </sheetData>
  <mergeCells count="1">
    <mergeCell ref="A2:E2"/>
  </mergeCells>
  <pageMargins left="0.7" right="0.7" top="0.75" bottom="0.75" header="0.3" footer="0.3"/>
  <pageSetup paperSize="9" scale="62"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27">
    <tabColor theme="1"/>
  </sheetPr>
  <dimension ref="A1:C18"/>
  <sheetViews>
    <sheetView tabSelected="1" view="pageBreakPreview" zoomScaleNormal="100" workbookViewId="0">
      <selection activeCell="D12" sqref="D12"/>
    </sheetView>
  </sheetViews>
  <sheetFormatPr defaultColWidth="7.86666666666667" defaultRowHeight="15.75" outlineLevelCol="2"/>
  <cols>
    <col min="1" max="1" width="13.7333333333333" style="2" customWidth="1"/>
    <col min="2" max="2" width="49.7333333333333" style="2" customWidth="1"/>
    <col min="3" max="5" width="16.1333333333333" style="2" customWidth="1"/>
    <col min="6" max="26" width="7.86666666666667" style="2"/>
  </cols>
  <sheetData>
    <row r="1" ht="18.75" customHeight="1" spans="1:3">
      <c r="A1" s="3" t="s">
        <v>752</v>
      </c>
      <c r="B1" s="4"/>
      <c r="C1" s="4"/>
    </row>
    <row r="2" s="1" customFormat="1" ht="36.75" customHeight="1" spans="1:2">
      <c r="A2" s="5" t="s">
        <v>753</v>
      </c>
      <c r="B2" s="6"/>
    </row>
    <row r="3" s="1" customFormat="1" ht="25.5" customHeight="1" spans="1:2">
      <c r="A3" s="7"/>
      <c r="B3" s="8" t="s">
        <v>667</v>
      </c>
    </row>
    <row r="4" s="1" customFormat="1" ht="36" customHeight="1" spans="1:2">
      <c r="A4" s="9" t="s">
        <v>754</v>
      </c>
      <c r="B4" s="9" t="s">
        <v>755</v>
      </c>
    </row>
    <row r="5" s="1" customFormat="1" ht="24.95" customHeight="1" spans="1:2">
      <c r="A5" s="9" t="s">
        <v>756</v>
      </c>
      <c r="B5" s="10"/>
    </row>
    <row r="6" s="1" customFormat="1" ht="24.95" customHeight="1" spans="1:2">
      <c r="A6" s="9" t="s">
        <v>757</v>
      </c>
      <c r="B6" s="10">
        <v>0.9161</v>
      </c>
    </row>
    <row r="7" s="1" customFormat="1" ht="24.95" customHeight="1" spans="1:2">
      <c r="A7" s="9" t="s">
        <v>758</v>
      </c>
      <c r="B7" s="10">
        <v>0.67</v>
      </c>
    </row>
    <row r="8" s="1" customFormat="1" ht="24.95" customHeight="1" spans="1:2">
      <c r="A8" s="9" t="s">
        <v>759</v>
      </c>
      <c r="B8" s="10"/>
    </row>
    <row r="9" s="1" customFormat="1" ht="24.95" customHeight="1" spans="1:2">
      <c r="A9" s="9" t="s">
        <v>760</v>
      </c>
      <c r="B9" s="10">
        <v>1.54</v>
      </c>
    </row>
    <row r="10" s="1" customFormat="1" ht="24.95" customHeight="1" spans="1:2">
      <c r="A10" s="9" t="s">
        <v>761</v>
      </c>
      <c r="B10" s="10">
        <v>0.07</v>
      </c>
    </row>
    <row r="11" s="1" customFormat="1" ht="24.95" customHeight="1" spans="1:2">
      <c r="A11" s="9" t="s">
        <v>762</v>
      </c>
      <c r="B11" s="10"/>
    </row>
    <row r="12" s="1" customFormat="1" ht="24.95" customHeight="1" spans="1:2">
      <c r="A12" s="9" t="s">
        <v>763</v>
      </c>
      <c r="B12" s="10">
        <v>4.5839</v>
      </c>
    </row>
    <row r="13" s="1" customFormat="1" ht="24.95" customHeight="1" spans="1:2">
      <c r="A13" s="9" t="s">
        <v>764</v>
      </c>
      <c r="B13" s="10">
        <v>0.76</v>
      </c>
    </row>
    <row r="14" s="1" customFormat="1" ht="24.95" customHeight="1" spans="1:2">
      <c r="A14" s="9" t="s">
        <v>765</v>
      </c>
      <c r="B14" s="10">
        <v>0.05</v>
      </c>
    </row>
    <row r="15" s="1" customFormat="1" ht="24.95" customHeight="1" spans="1:2">
      <c r="A15" s="9" t="s">
        <v>766</v>
      </c>
      <c r="B15" s="10">
        <v>0.52</v>
      </c>
    </row>
    <row r="16" s="1" customFormat="1" ht="24.95" customHeight="1" spans="1:2">
      <c r="A16" s="9" t="s">
        <v>767</v>
      </c>
      <c r="B16" s="10"/>
    </row>
    <row r="17" s="1" customFormat="1" ht="24.95" customHeight="1" spans="1:2">
      <c r="A17" s="9" t="s">
        <v>768</v>
      </c>
      <c r="B17" s="10"/>
    </row>
    <row r="18" s="1" customFormat="1" ht="24.95" customHeight="1" spans="1:2">
      <c r="A18" s="9" t="s">
        <v>769</v>
      </c>
      <c r="B18" s="10"/>
    </row>
  </sheetData>
  <mergeCells count="1">
    <mergeCell ref="A2:B2"/>
  </mergeCell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Z352"/>
  <sheetViews>
    <sheetView view="pageBreakPreview" zoomScale="110" zoomScaleNormal="110" workbookViewId="0">
      <selection activeCell="C302" sqref="C302"/>
    </sheetView>
  </sheetViews>
  <sheetFormatPr defaultColWidth="7" defaultRowHeight="15"/>
  <cols>
    <col min="1" max="1" width="15.4" style="303" customWidth="1"/>
    <col min="2" max="2" width="39.0833333333333" style="299" customWidth="1"/>
    <col min="3" max="3" width="14.8666666666667" style="304" customWidth="1"/>
    <col min="4" max="4" width="14.8666666666667" style="299" hidden="1" customWidth="1"/>
    <col min="5" max="5" width="14.8666666666667" style="305" hidden="1" customWidth="1"/>
    <col min="6" max="6" width="14.8666666666667" style="305" customWidth="1"/>
    <col min="7" max="8" width="14.8666666666667" style="306" customWidth="1"/>
    <col min="9" max="9" width="14.8666666666667" style="307" customWidth="1"/>
    <col min="10" max="10" width="14.8666666666667" style="308" customWidth="1"/>
    <col min="11" max="18" width="14.8666666666667" style="305" customWidth="1"/>
    <col min="19" max="19" width="7.4" style="305" customWidth="1"/>
    <col min="20" max="20" width="11.7333333333333" style="305" customWidth="1"/>
    <col min="21" max="26" width="7" style="305"/>
  </cols>
  <sheetData>
    <row r="1" ht="29.25" customHeight="1" spans="1:1">
      <c r="A1" s="309" t="s">
        <v>73</v>
      </c>
    </row>
    <row r="2" ht="28.5" customHeight="1" spans="1:9">
      <c r="A2" s="310" t="s">
        <v>74</v>
      </c>
      <c r="B2" s="311"/>
      <c r="C2" s="312"/>
      <c r="G2" s="313"/>
      <c r="H2" s="313"/>
      <c r="I2" s="313"/>
    </row>
    <row r="3" s="299" customFormat="1" ht="21.75" customHeight="1" spans="1:10">
      <c r="A3" s="314"/>
      <c r="B3" s="315"/>
      <c r="C3" s="316" t="s">
        <v>75</v>
      </c>
      <c r="J3" s="338"/>
    </row>
    <row r="4" s="299" customFormat="1" ht="39" customHeight="1" spans="1:15">
      <c r="A4" s="317" t="s">
        <v>76</v>
      </c>
      <c r="B4" s="318" t="s">
        <v>77</v>
      </c>
      <c r="C4" s="319" t="s">
        <v>78</v>
      </c>
      <c r="G4" s="320"/>
      <c r="H4" s="320"/>
      <c r="I4" s="320"/>
      <c r="J4" s="338"/>
      <c r="M4" s="320"/>
      <c r="N4" s="339"/>
      <c r="O4" s="320"/>
    </row>
    <row r="5" s="300" customFormat="1" ht="20.25" customHeight="1" spans="1:15">
      <c r="A5" s="321">
        <v>201</v>
      </c>
      <c r="B5" s="322" t="s">
        <v>36</v>
      </c>
      <c r="C5" s="323">
        <f>C40+C6+C8+C15+C18+C20+C23+C25+C29+C32+C36+C38+C42+C44+C46+C48+C50+C52+C56+C58+C60</f>
        <v>27848.268826</v>
      </c>
      <c r="E5" s="324" t="s">
        <v>79</v>
      </c>
      <c r="G5" s="325"/>
      <c r="H5" s="325"/>
      <c r="I5" s="325"/>
      <c r="M5" s="325"/>
      <c r="N5" s="325"/>
      <c r="O5" s="325"/>
    </row>
    <row r="6" s="300" customFormat="1" ht="20.25" customHeight="1" spans="1:15">
      <c r="A6" s="326">
        <v>20101</v>
      </c>
      <c r="B6" s="327" t="s">
        <v>80</v>
      </c>
      <c r="C6" s="328">
        <v>63.48</v>
      </c>
      <c r="E6" s="324"/>
      <c r="G6" s="325"/>
      <c r="H6" s="325"/>
      <c r="I6" s="325"/>
      <c r="M6" s="325"/>
      <c r="N6" s="325"/>
      <c r="O6" s="325"/>
    </row>
    <row r="7" s="300" customFormat="1" ht="20.25" customHeight="1" spans="1:15">
      <c r="A7" s="326">
        <v>2010150</v>
      </c>
      <c r="B7" s="327" t="s">
        <v>81</v>
      </c>
      <c r="C7" s="328">
        <v>63.48</v>
      </c>
      <c r="E7" s="324"/>
      <c r="G7" s="325"/>
      <c r="H7" s="325"/>
      <c r="I7" s="325"/>
      <c r="M7" s="325"/>
      <c r="N7" s="325"/>
      <c r="O7" s="325"/>
    </row>
    <row r="8" s="301" customFormat="1" ht="20.25" customHeight="1" spans="1:15">
      <c r="A8" s="326">
        <v>20103</v>
      </c>
      <c r="B8" s="327" t="s">
        <v>82</v>
      </c>
      <c r="C8" s="328">
        <f>SUM(C9:C14)</f>
        <v>8918.901128</v>
      </c>
      <c r="G8" s="329"/>
      <c r="H8" s="329"/>
      <c r="I8" s="329"/>
      <c r="M8" s="329"/>
      <c r="N8" s="329"/>
      <c r="O8" s="329"/>
    </row>
    <row r="9" s="302" customFormat="1" ht="20.25" customHeight="1" spans="1:15">
      <c r="A9" s="326">
        <v>2010301</v>
      </c>
      <c r="B9" s="327" t="s">
        <v>83</v>
      </c>
      <c r="C9" s="328">
        <v>3298.074854</v>
      </c>
      <c r="G9" s="330"/>
      <c r="H9" s="330"/>
      <c r="I9" s="330"/>
      <c r="M9" s="330"/>
      <c r="N9" s="330"/>
      <c r="O9" s="330"/>
    </row>
    <row r="10" s="299" customFormat="1" ht="20.25" customHeight="1" spans="1:17">
      <c r="A10" s="326">
        <v>2010302</v>
      </c>
      <c r="B10" s="327" t="s">
        <v>84</v>
      </c>
      <c r="C10" s="328"/>
      <c r="D10" s="331"/>
      <c r="E10" s="331"/>
      <c r="G10" s="332"/>
      <c r="H10" s="332"/>
      <c r="I10" s="340"/>
      <c r="J10" s="338"/>
      <c r="K10" s="333"/>
      <c r="L10" s="333"/>
      <c r="M10" s="332"/>
      <c r="N10" s="332"/>
      <c r="O10" s="340"/>
      <c r="P10" s="338"/>
      <c r="Q10" s="333"/>
    </row>
    <row r="11" s="299" customFormat="1" ht="20.25" customHeight="1" spans="1:17">
      <c r="A11" s="326">
        <v>2010303</v>
      </c>
      <c r="B11" s="327" t="s">
        <v>85</v>
      </c>
      <c r="C11" s="328">
        <v>1717</v>
      </c>
      <c r="D11" s="333"/>
      <c r="E11" s="334"/>
      <c r="G11" s="332"/>
      <c r="H11" s="332"/>
      <c r="I11" s="340"/>
      <c r="J11" s="338"/>
      <c r="K11" s="333"/>
      <c r="L11" s="333"/>
      <c r="M11" s="332"/>
      <c r="N11" s="332"/>
      <c r="O11" s="340"/>
      <c r="P11" s="338"/>
      <c r="Q11" s="333"/>
    </row>
    <row r="12" s="299" customFormat="1" ht="20.25" customHeight="1" spans="1:17">
      <c r="A12" s="326">
        <v>2010305</v>
      </c>
      <c r="B12" s="327" t="s">
        <v>86</v>
      </c>
      <c r="C12" s="328">
        <v>161</v>
      </c>
      <c r="D12" s="333"/>
      <c r="E12" s="333"/>
      <c r="G12" s="332"/>
      <c r="H12" s="332"/>
      <c r="I12" s="340"/>
      <c r="J12" s="338"/>
      <c r="K12" s="333"/>
      <c r="L12" s="333"/>
      <c r="M12" s="332"/>
      <c r="N12" s="332"/>
      <c r="O12" s="340"/>
      <c r="P12" s="338"/>
      <c r="Q12" s="333"/>
    </row>
    <row r="13" s="299" customFormat="1" ht="20.25" customHeight="1" spans="1:17">
      <c r="A13" s="326">
        <v>2010306</v>
      </c>
      <c r="B13" s="327" t="s">
        <v>87</v>
      </c>
      <c r="C13" s="328">
        <v>827.90503</v>
      </c>
      <c r="D13" s="333"/>
      <c r="E13" s="333"/>
      <c r="G13" s="332"/>
      <c r="H13" s="332"/>
      <c r="I13" s="340"/>
      <c r="J13" s="338"/>
      <c r="K13" s="333"/>
      <c r="L13" s="333"/>
      <c r="M13" s="332"/>
      <c r="N13" s="332"/>
      <c r="O13" s="340"/>
      <c r="P13" s="338"/>
      <c r="Q13" s="333"/>
    </row>
    <row r="14" s="299" customFormat="1" ht="20.25" customHeight="1" spans="1:17">
      <c r="A14" s="326">
        <v>2010350</v>
      </c>
      <c r="B14" s="327" t="s">
        <v>81</v>
      </c>
      <c r="C14" s="328">
        <v>2914.921244</v>
      </c>
      <c r="D14" s="331"/>
      <c r="E14" s="331"/>
      <c r="G14" s="332"/>
      <c r="H14" s="332"/>
      <c r="I14" s="340"/>
      <c r="J14" s="338"/>
      <c r="K14" s="333"/>
      <c r="L14" s="333"/>
      <c r="M14" s="332"/>
      <c r="N14" s="332"/>
      <c r="O14" s="340"/>
      <c r="P14" s="338"/>
      <c r="Q14" s="333"/>
    </row>
    <row r="15" s="299" customFormat="1" ht="20.25" customHeight="1" spans="1:15">
      <c r="A15" s="326">
        <v>20104</v>
      </c>
      <c r="B15" s="327" t="s">
        <v>88</v>
      </c>
      <c r="C15" s="328">
        <f>SUM(C16:C17)</f>
        <v>542.650383</v>
      </c>
      <c r="G15" s="320"/>
      <c r="H15" s="320"/>
      <c r="I15" s="320"/>
      <c r="J15" s="338"/>
      <c r="M15" s="320"/>
      <c r="N15" s="339"/>
      <c r="O15" s="320"/>
    </row>
    <row r="16" ht="20.25" customHeight="1" spans="1:17">
      <c r="A16" s="326">
        <v>2010401</v>
      </c>
      <c r="B16" s="327" t="s">
        <v>83</v>
      </c>
      <c r="C16" s="328">
        <v>502.650383</v>
      </c>
      <c r="Q16" s="341"/>
    </row>
    <row r="17" ht="20.25" customHeight="1" spans="1:17">
      <c r="A17" s="335">
        <v>2010499</v>
      </c>
      <c r="B17" s="327" t="s">
        <v>89</v>
      </c>
      <c r="C17" s="328">
        <v>40</v>
      </c>
      <c r="Q17" s="341"/>
    </row>
    <row r="18" ht="20.25" customHeight="1" spans="1:17">
      <c r="A18" s="326">
        <v>20105</v>
      </c>
      <c r="B18" s="327" t="s">
        <v>90</v>
      </c>
      <c r="C18" s="328">
        <f>C19</f>
        <v>50.3</v>
      </c>
      <c r="Q18" s="341"/>
    </row>
    <row r="19" ht="20.25" customHeight="1" spans="1:17">
      <c r="A19" s="326">
        <v>2010507</v>
      </c>
      <c r="B19" s="327" t="s">
        <v>91</v>
      </c>
      <c r="C19" s="328">
        <v>50.3</v>
      </c>
      <c r="Q19" s="341"/>
    </row>
    <row r="20" ht="20.25" customHeight="1" spans="1:17">
      <c r="A20" s="326">
        <v>20106</v>
      </c>
      <c r="B20" s="327" t="s">
        <v>92</v>
      </c>
      <c r="C20" s="328">
        <f>SUM(C21:C22)</f>
        <v>1053.946624</v>
      </c>
      <c r="Q20" s="341"/>
    </row>
    <row r="21" ht="20.25" customHeight="1" spans="1:17">
      <c r="A21" s="326">
        <v>2010601</v>
      </c>
      <c r="B21" s="336" t="s">
        <v>83</v>
      </c>
      <c r="C21" s="328">
        <v>1018.946624</v>
      </c>
      <c r="Q21" s="341"/>
    </row>
    <row r="22" ht="20.25" customHeight="1" spans="1:17">
      <c r="A22" s="326">
        <v>2010607</v>
      </c>
      <c r="B22" s="327" t="s">
        <v>93</v>
      </c>
      <c r="C22" s="328">
        <v>35</v>
      </c>
      <c r="Q22" s="341"/>
    </row>
    <row r="23" ht="20.25" customHeight="1" spans="1:17">
      <c r="A23" s="326">
        <v>20107</v>
      </c>
      <c r="B23" s="327" t="s">
        <v>94</v>
      </c>
      <c r="C23" s="328">
        <f>C24</f>
        <v>1267.84</v>
      </c>
      <c r="Q23" s="341"/>
    </row>
    <row r="24" ht="20.25" customHeight="1" spans="1:17">
      <c r="A24" s="326">
        <v>2010701</v>
      </c>
      <c r="B24" s="327" t="s">
        <v>83</v>
      </c>
      <c r="C24" s="328">
        <v>1267.84</v>
      </c>
      <c r="Q24" s="341"/>
    </row>
    <row r="25" ht="20.25" customHeight="1" spans="1:17">
      <c r="A25" s="326">
        <v>20108</v>
      </c>
      <c r="B25" s="327" t="s">
        <v>95</v>
      </c>
      <c r="C25" s="328">
        <f>SUM(C26:C28)</f>
        <v>57.2</v>
      </c>
      <c r="Q25" s="341"/>
    </row>
    <row r="26" ht="20.25" customHeight="1" spans="1:17">
      <c r="A26" s="326">
        <v>2010801</v>
      </c>
      <c r="B26" s="327" t="s">
        <v>83</v>
      </c>
      <c r="C26" s="328">
        <v>7.2</v>
      </c>
      <c r="Q26" s="341"/>
    </row>
    <row r="27" ht="20.25" customHeight="1" spans="1:17">
      <c r="A27" s="326">
        <v>2010804</v>
      </c>
      <c r="B27" s="327" t="s">
        <v>96</v>
      </c>
      <c r="C27" s="328">
        <v>50</v>
      </c>
      <c r="Q27" s="341"/>
    </row>
    <row r="28" ht="20.25" customHeight="1" spans="1:17">
      <c r="A28" s="326">
        <v>2010899</v>
      </c>
      <c r="B28" s="327" t="s">
        <v>97</v>
      </c>
      <c r="C28" s="328">
        <v>0</v>
      </c>
      <c r="Q28" s="341"/>
    </row>
    <row r="29" ht="20.25" customHeight="1" spans="1:17">
      <c r="A29" s="326">
        <v>20111</v>
      </c>
      <c r="B29" s="327" t="s">
        <v>98</v>
      </c>
      <c r="C29" s="328">
        <f>SUM(C30:C31)</f>
        <v>50</v>
      </c>
      <c r="Q29" s="341"/>
    </row>
    <row r="30" ht="20.25" customHeight="1" spans="1:17">
      <c r="A30" s="326">
        <v>2011101</v>
      </c>
      <c r="B30" s="327" t="s">
        <v>83</v>
      </c>
      <c r="C30" s="328">
        <v>35</v>
      </c>
      <c r="Q30" s="341"/>
    </row>
    <row r="31" ht="20.25" customHeight="1" spans="1:17">
      <c r="A31" s="326">
        <v>2011199</v>
      </c>
      <c r="B31" s="327" t="s">
        <v>99</v>
      </c>
      <c r="C31" s="328">
        <v>15</v>
      </c>
      <c r="Q31" s="341"/>
    </row>
    <row r="32" ht="20.25" customHeight="1" spans="1:17">
      <c r="A32" s="326">
        <v>20113</v>
      </c>
      <c r="B32" s="327" t="s">
        <v>100</v>
      </c>
      <c r="C32" s="328">
        <f>SUM(C33:C35)</f>
        <v>11356.716548</v>
      </c>
      <c r="Q32" s="341"/>
    </row>
    <row r="33" ht="20.25" customHeight="1" spans="1:3">
      <c r="A33" s="326">
        <v>2011301</v>
      </c>
      <c r="B33" s="327" t="s">
        <v>83</v>
      </c>
      <c r="C33" s="328">
        <v>446.116548</v>
      </c>
    </row>
    <row r="34" ht="20.25" customHeight="1" spans="1:3">
      <c r="A34" s="326">
        <v>2011308</v>
      </c>
      <c r="B34" s="327" t="s">
        <v>101</v>
      </c>
      <c r="C34" s="328">
        <v>10910.6</v>
      </c>
    </row>
    <row r="35" ht="20.25" customHeight="1" spans="1:3">
      <c r="A35" s="326">
        <v>2011399</v>
      </c>
      <c r="B35" s="327" t="s">
        <v>102</v>
      </c>
      <c r="C35" s="328"/>
    </row>
    <row r="36" ht="20.25" customHeight="1" spans="1:3">
      <c r="A36" s="326">
        <v>20123</v>
      </c>
      <c r="B36" s="327" t="s">
        <v>103</v>
      </c>
      <c r="C36" s="328">
        <v>47</v>
      </c>
    </row>
    <row r="37" ht="20.25" customHeight="1" spans="1:3">
      <c r="A37" s="326">
        <v>2012399</v>
      </c>
      <c r="B37" s="327" t="s">
        <v>104</v>
      </c>
      <c r="C37" s="328">
        <v>47</v>
      </c>
    </row>
    <row r="38" ht="20.25" customHeight="1" spans="1:3">
      <c r="A38" s="326">
        <v>20126</v>
      </c>
      <c r="B38" s="327" t="s">
        <v>105</v>
      </c>
      <c r="C38" s="328">
        <f>SUM(C39)</f>
        <v>30</v>
      </c>
    </row>
    <row r="39" ht="20.25" customHeight="1" spans="1:3">
      <c r="A39" s="326">
        <v>2012604</v>
      </c>
      <c r="B39" s="327" t="s">
        <v>106</v>
      </c>
      <c r="C39" s="328">
        <v>30</v>
      </c>
    </row>
    <row r="40" ht="20.25" customHeight="1" spans="1:3">
      <c r="A40" s="326">
        <v>20129</v>
      </c>
      <c r="B40" s="327" t="s">
        <v>107</v>
      </c>
      <c r="C40" s="328">
        <v>1.41</v>
      </c>
    </row>
    <row r="41" ht="20.25" customHeight="1" spans="1:3">
      <c r="A41" s="326">
        <v>2012902</v>
      </c>
      <c r="B41" s="327" t="s">
        <v>84</v>
      </c>
      <c r="C41" s="328">
        <v>1.41</v>
      </c>
    </row>
    <row r="42" ht="20.25" customHeight="1" spans="1:3">
      <c r="A42" s="326">
        <v>20131</v>
      </c>
      <c r="B42" s="327" t="s">
        <v>108</v>
      </c>
      <c r="C42" s="328">
        <f>SUM(C43)</f>
        <v>20</v>
      </c>
    </row>
    <row r="43" ht="20.25" customHeight="1" spans="1:3">
      <c r="A43" s="326">
        <v>2013102</v>
      </c>
      <c r="B43" s="327" t="s">
        <v>84</v>
      </c>
      <c r="C43" s="328">
        <v>20</v>
      </c>
    </row>
    <row r="44" ht="20.25" customHeight="1" spans="1:3">
      <c r="A44" s="326">
        <v>20132</v>
      </c>
      <c r="B44" s="327" t="s">
        <v>109</v>
      </c>
      <c r="C44" s="328">
        <f>SUM(C45)</f>
        <v>3.6</v>
      </c>
    </row>
    <row r="45" ht="20.25" customHeight="1" spans="1:5">
      <c r="A45" s="326">
        <v>2013299</v>
      </c>
      <c r="B45" s="327" t="s">
        <v>110</v>
      </c>
      <c r="C45" s="328">
        <v>3.6</v>
      </c>
      <c r="E45" s="337">
        <v>8</v>
      </c>
    </row>
    <row r="46" ht="20.25" customHeight="1" spans="1:3">
      <c r="A46" s="326">
        <v>20133</v>
      </c>
      <c r="B46" s="327" t="s">
        <v>111</v>
      </c>
      <c r="C46" s="328">
        <f>SUM(C47)</f>
        <v>244</v>
      </c>
    </row>
    <row r="47" ht="20.25" customHeight="1" spans="1:3">
      <c r="A47" s="326">
        <v>2013399</v>
      </c>
      <c r="B47" s="327" t="s">
        <v>112</v>
      </c>
      <c r="C47" s="328">
        <v>244</v>
      </c>
    </row>
    <row r="48" ht="20.25" customHeight="1" spans="1:3">
      <c r="A48" s="326">
        <v>20134</v>
      </c>
      <c r="B48" s="327" t="s">
        <v>113</v>
      </c>
      <c r="C48" s="328">
        <v>0</v>
      </c>
    </row>
    <row r="49" ht="20.25" customHeight="1" spans="1:3">
      <c r="A49" s="326">
        <v>2013401</v>
      </c>
      <c r="B49" s="327" t="s">
        <v>83</v>
      </c>
      <c r="C49" s="328">
        <v>0</v>
      </c>
    </row>
    <row r="50" ht="20.25" customHeight="1" spans="1:3">
      <c r="A50" s="326">
        <v>20136</v>
      </c>
      <c r="B50" s="327" t="s">
        <v>114</v>
      </c>
      <c r="C50" s="328">
        <f>SUM(C51)</f>
        <v>1062.614143</v>
      </c>
    </row>
    <row r="51" ht="20.25" customHeight="1" spans="1:3">
      <c r="A51" s="326">
        <v>2013601</v>
      </c>
      <c r="B51" s="327" t="s">
        <v>83</v>
      </c>
      <c r="C51" s="328">
        <v>1062.614143</v>
      </c>
    </row>
    <row r="52" ht="20.25" customHeight="1" spans="1:3">
      <c r="A52" s="326">
        <v>20138</v>
      </c>
      <c r="B52" s="327" t="s">
        <v>115</v>
      </c>
      <c r="C52" s="328">
        <f>SUM(C53:C55)</f>
        <v>90</v>
      </c>
    </row>
    <row r="53" ht="20.25" customHeight="1" spans="1:3">
      <c r="A53" s="326">
        <v>2013815</v>
      </c>
      <c r="B53" s="327" t="s">
        <v>116</v>
      </c>
      <c r="C53" s="328">
        <v>0</v>
      </c>
    </row>
    <row r="54" ht="20.25" customHeight="1" spans="1:3">
      <c r="A54" s="326">
        <v>2013816</v>
      </c>
      <c r="B54" s="327" t="s">
        <v>117</v>
      </c>
      <c r="C54" s="328">
        <v>0</v>
      </c>
    </row>
    <row r="55" ht="20.25" customHeight="1" spans="1:3">
      <c r="A55" s="326">
        <v>2013899</v>
      </c>
      <c r="B55" s="327" t="s">
        <v>118</v>
      </c>
      <c r="C55" s="328">
        <v>90</v>
      </c>
    </row>
    <row r="56" ht="20.25" customHeight="1" spans="1:3">
      <c r="A56" s="335">
        <v>20139</v>
      </c>
      <c r="B56" s="327" t="s">
        <v>119</v>
      </c>
      <c r="C56" s="328">
        <f>SUM(C57)</f>
        <v>277.61</v>
      </c>
    </row>
    <row r="57" ht="20.25" customHeight="1" spans="1:5">
      <c r="A57" s="335">
        <v>2013904</v>
      </c>
      <c r="B57" s="327" t="s">
        <v>120</v>
      </c>
      <c r="C57" s="328">
        <v>277.61</v>
      </c>
      <c r="E57" s="337">
        <v>15</v>
      </c>
    </row>
    <row r="58" ht="20.25" customHeight="1" spans="1:3">
      <c r="A58" s="335">
        <v>20140</v>
      </c>
      <c r="B58" s="327" t="s">
        <v>121</v>
      </c>
      <c r="C58" s="328">
        <f>SUM(C59)</f>
        <v>210</v>
      </c>
    </row>
    <row r="59" ht="20.25" customHeight="1" spans="1:3">
      <c r="A59" s="335">
        <v>2014004</v>
      </c>
      <c r="B59" s="327" t="s">
        <v>122</v>
      </c>
      <c r="C59" s="328">
        <v>210</v>
      </c>
    </row>
    <row r="60" ht="20.25" customHeight="1" spans="1:3">
      <c r="A60" s="326">
        <v>20199</v>
      </c>
      <c r="B60" s="327" t="s">
        <v>123</v>
      </c>
      <c r="C60" s="328">
        <f>SUM(C61)</f>
        <v>2501</v>
      </c>
    </row>
    <row r="61" ht="20.25" customHeight="1" spans="1:3">
      <c r="A61" s="326">
        <v>2019999</v>
      </c>
      <c r="B61" s="327" t="s">
        <v>123</v>
      </c>
      <c r="C61" s="328">
        <v>2501</v>
      </c>
    </row>
    <row r="62" ht="20.25" customHeight="1" spans="1:3">
      <c r="A62" s="321">
        <v>203</v>
      </c>
      <c r="B62" s="322" t="s">
        <v>39</v>
      </c>
      <c r="C62" s="323">
        <f>C63+C69</f>
        <v>162</v>
      </c>
    </row>
    <row r="63" ht="20.25" customHeight="1" spans="1:3">
      <c r="A63" s="326">
        <v>20306</v>
      </c>
      <c r="B63" s="327" t="s">
        <v>124</v>
      </c>
      <c r="C63" s="328">
        <f>SUM(C64:C68)</f>
        <v>162</v>
      </c>
    </row>
    <row r="64" ht="20.25" customHeight="1" spans="1:3">
      <c r="A64" s="326">
        <v>2030601</v>
      </c>
      <c r="B64" s="327" t="s">
        <v>125</v>
      </c>
      <c r="C64" s="328">
        <v>0</v>
      </c>
    </row>
    <row r="65" ht="20.25" customHeight="1" spans="1:3">
      <c r="A65" s="326">
        <v>2030603</v>
      </c>
      <c r="B65" s="327" t="s">
        <v>126</v>
      </c>
      <c r="C65" s="328"/>
    </row>
    <row r="66" ht="20.25" customHeight="1" spans="1:3">
      <c r="A66" s="326">
        <v>2030607</v>
      </c>
      <c r="B66" s="327" t="s">
        <v>127</v>
      </c>
      <c r="C66" s="328">
        <v>47</v>
      </c>
    </row>
    <row r="67" ht="20.25" customHeight="1" spans="1:3">
      <c r="A67" s="326">
        <v>2030608</v>
      </c>
      <c r="B67" s="327" t="s">
        <v>128</v>
      </c>
      <c r="C67" s="328"/>
    </row>
    <row r="68" ht="20.25" customHeight="1" spans="1:3">
      <c r="A68" s="326">
        <v>2030699</v>
      </c>
      <c r="B68" s="327" t="s">
        <v>129</v>
      </c>
      <c r="C68" s="328">
        <v>115</v>
      </c>
    </row>
    <row r="69" ht="20.25" customHeight="1" spans="1:3">
      <c r="A69" s="326">
        <v>20399</v>
      </c>
      <c r="B69" s="327" t="s">
        <v>130</v>
      </c>
      <c r="C69" s="328">
        <f>SUM(C70)</f>
        <v>0</v>
      </c>
    </row>
    <row r="70" ht="20.25" customHeight="1" spans="1:3">
      <c r="A70" s="326">
        <v>2039999</v>
      </c>
      <c r="B70" s="327" t="s">
        <v>130</v>
      </c>
      <c r="C70" s="328"/>
    </row>
    <row r="71" ht="20.25" customHeight="1" spans="1:5">
      <c r="A71" s="321">
        <v>204</v>
      </c>
      <c r="B71" s="322" t="s">
        <v>42</v>
      </c>
      <c r="C71" s="323">
        <f>C72+C74+C78+C80+C82+C87</f>
        <v>1472.525015</v>
      </c>
      <c r="E71" s="342">
        <f>SUM(E72:E89)</f>
        <v>2.34</v>
      </c>
    </row>
    <row r="72" ht="20.25" customHeight="1" spans="1:3">
      <c r="A72" s="326">
        <v>20401</v>
      </c>
      <c r="B72" s="327" t="s">
        <v>131</v>
      </c>
      <c r="C72" s="328">
        <v>20</v>
      </c>
    </row>
    <row r="73" ht="20.25" customHeight="1" spans="1:3">
      <c r="A73" s="326">
        <v>2040199</v>
      </c>
      <c r="B73" s="327" t="s">
        <v>132</v>
      </c>
      <c r="C73" s="328">
        <v>20</v>
      </c>
    </row>
    <row r="74" ht="20.25" customHeight="1" spans="1:3">
      <c r="A74" s="326">
        <v>20402</v>
      </c>
      <c r="B74" s="327" t="s">
        <v>133</v>
      </c>
      <c r="C74" s="328">
        <f>SUM(C75:C77)</f>
        <v>742.7</v>
      </c>
    </row>
    <row r="75" ht="20.25" customHeight="1" spans="1:3">
      <c r="A75" s="326">
        <v>2040219</v>
      </c>
      <c r="B75" s="327" t="s">
        <v>93</v>
      </c>
      <c r="C75" s="328">
        <v>436.4</v>
      </c>
    </row>
    <row r="76" ht="20.25" customHeight="1" spans="1:3">
      <c r="A76" s="335">
        <v>2040220</v>
      </c>
      <c r="B76" s="327" t="s">
        <v>134</v>
      </c>
      <c r="C76" s="328">
        <v>75</v>
      </c>
    </row>
    <row r="77" ht="20.25" customHeight="1" spans="1:3">
      <c r="A77" s="326">
        <v>2040299</v>
      </c>
      <c r="B77" s="327" t="s">
        <v>135</v>
      </c>
      <c r="C77" s="328">
        <v>231.3</v>
      </c>
    </row>
    <row r="78" ht="20.25" customHeight="1" spans="1:3">
      <c r="A78" s="326">
        <v>20404</v>
      </c>
      <c r="B78" s="327" t="s">
        <v>136</v>
      </c>
      <c r="C78" s="328">
        <v>0</v>
      </c>
    </row>
    <row r="79" ht="20.25" customHeight="1" spans="1:3">
      <c r="A79" s="326">
        <v>2040401</v>
      </c>
      <c r="B79" s="327" t="s">
        <v>83</v>
      </c>
      <c r="C79" s="328">
        <v>0</v>
      </c>
    </row>
    <row r="80" ht="20.25" customHeight="1" spans="1:3">
      <c r="A80" s="326">
        <v>20405</v>
      </c>
      <c r="B80" s="327" t="s">
        <v>137</v>
      </c>
      <c r="C80" s="328">
        <v>0</v>
      </c>
    </row>
    <row r="81" ht="20.25" customHeight="1" spans="1:3">
      <c r="A81" s="326">
        <v>2040501</v>
      </c>
      <c r="B81" s="327" t="s">
        <v>83</v>
      </c>
      <c r="C81" s="328">
        <v>0</v>
      </c>
    </row>
    <row r="82" ht="20.25" customHeight="1" spans="1:3">
      <c r="A82" s="326">
        <v>20406</v>
      </c>
      <c r="B82" s="327" t="s">
        <v>138</v>
      </c>
      <c r="C82" s="328">
        <f>SUM(C83:C86)</f>
        <v>583.525015</v>
      </c>
    </row>
    <row r="83" ht="20.25" customHeight="1" spans="1:3">
      <c r="A83" s="326">
        <v>2040601</v>
      </c>
      <c r="B83" s="327" t="s">
        <v>83</v>
      </c>
      <c r="C83" s="328">
        <v>536.925015</v>
      </c>
    </row>
    <row r="84" ht="20.25" customHeight="1" spans="1:3">
      <c r="A84" s="326">
        <v>2040604</v>
      </c>
      <c r="B84" s="327" t="s">
        <v>139</v>
      </c>
      <c r="C84" s="328">
        <v>10</v>
      </c>
    </row>
    <row r="85" ht="20.25" customHeight="1" spans="1:3">
      <c r="A85" s="326">
        <v>2040607</v>
      </c>
      <c r="B85" s="327" t="s">
        <v>140</v>
      </c>
      <c r="C85" s="328">
        <v>35</v>
      </c>
    </row>
    <row r="86" ht="20.25" customHeight="1" spans="1:5">
      <c r="A86" s="326">
        <v>2040610</v>
      </c>
      <c r="B86" s="327" t="s">
        <v>141</v>
      </c>
      <c r="C86" s="328">
        <v>1.6</v>
      </c>
      <c r="E86" s="337">
        <v>2.34</v>
      </c>
    </row>
    <row r="87" ht="20.25" customHeight="1" spans="1:3">
      <c r="A87" s="326">
        <v>20499</v>
      </c>
      <c r="B87" s="327" t="s">
        <v>142</v>
      </c>
      <c r="C87" s="328">
        <f>SUM(C88:C89)</f>
        <v>126.3</v>
      </c>
    </row>
    <row r="88" ht="20.25" customHeight="1" spans="1:3">
      <c r="A88" s="326">
        <v>2049902</v>
      </c>
      <c r="B88" s="327" t="s">
        <v>143</v>
      </c>
      <c r="C88" s="328"/>
    </row>
    <row r="89" ht="20.25" customHeight="1" spans="1:3">
      <c r="A89" s="326">
        <v>2049999</v>
      </c>
      <c r="B89" s="327" t="s">
        <v>142</v>
      </c>
      <c r="C89" s="328">
        <v>126.3</v>
      </c>
    </row>
    <row r="90" ht="20.25" customHeight="1" spans="1:5">
      <c r="A90" s="321">
        <v>205</v>
      </c>
      <c r="B90" s="322" t="s">
        <v>45</v>
      </c>
      <c r="C90" s="323">
        <f>C91+C95+C101+C103+C105</f>
        <v>26783.068942</v>
      </c>
      <c r="E90" s="337">
        <f>SUM(E91:E104)</f>
        <v>1057.7</v>
      </c>
    </row>
    <row r="91" ht="20.25" customHeight="1" spans="1:3">
      <c r="A91" s="326">
        <v>20501</v>
      </c>
      <c r="B91" s="327" t="s">
        <v>144</v>
      </c>
      <c r="C91" s="328">
        <f>SUM(C92:C94)</f>
        <v>49</v>
      </c>
    </row>
    <row r="92" ht="20.25" customHeight="1" spans="1:3">
      <c r="A92" s="326">
        <v>2050101</v>
      </c>
      <c r="B92" s="327" t="s">
        <v>83</v>
      </c>
      <c r="C92" s="328"/>
    </row>
    <row r="93" ht="20.25" customHeight="1" spans="1:3">
      <c r="A93" s="326">
        <v>2050102</v>
      </c>
      <c r="B93" s="327" t="s">
        <v>84</v>
      </c>
      <c r="C93" s="328">
        <v>49</v>
      </c>
    </row>
    <row r="94" ht="20.25" customHeight="1" spans="1:3">
      <c r="A94" s="326">
        <v>2050199</v>
      </c>
      <c r="B94" s="327" t="s">
        <v>145</v>
      </c>
      <c r="C94" s="328">
        <v>0</v>
      </c>
    </row>
    <row r="95" ht="20.25" customHeight="1" spans="1:3">
      <c r="A95" s="326">
        <v>20502</v>
      </c>
      <c r="B95" s="327" t="s">
        <v>146</v>
      </c>
      <c r="C95" s="328">
        <f>SUM(C96:C100)</f>
        <v>23204.938942</v>
      </c>
    </row>
    <row r="96" ht="20.25" customHeight="1" spans="1:5">
      <c r="A96" s="326">
        <v>2050201</v>
      </c>
      <c r="B96" s="327" t="s">
        <v>147</v>
      </c>
      <c r="C96" s="328">
        <v>497</v>
      </c>
      <c r="E96" s="337">
        <v>375</v>
      </c>
    </row>
    <row r="97" ht="20.25" customHeight="1" spans="1:3">
      <c r="A97" s="326">
        <v>2050202</v>
      </c>
      <c r="B97" s="327" t="s">
        <v>148</v>
      </c>
      <c r="C97" s="328">
        <v>10954.553067</v>
      </c>
    </row>
    <row r="98" ht="20.25" customHeight="1" spans="1:3">
      <c r="A98" s="326">
        <v>2050203</v>
      </c>
      <c r="B98" s="327" t="s">
        <v>149</v>
      </c>
      <c r="C98" s="328">
        <v>6903.553531</v>
      </c>
    </row>
    <row r="99" ht="20.25" customHeight="1" spans="1:5">
      <c r="A99" s="326">
        <v>2050204</v>
      </c>
      <c r="B99" s="327" t="s">
        <v>150</v>
      </c>
      <c r="C99" s="328">
        <v>2572.432344</v>
      </c>
      <c r="E99" s="337">
        <v>14</v>
      </c>
    </row>
    <row r="100" ht="20.25" customHeight="1" spans="1:5">
      <c r="A100" s="326">
        <v>2050299</v>
      </c>
      <c r="B100" s="327" t="s">
        <v>151</v>
      </c>
      <c r="C100" s="328">
        <v>2277.4</v>
      </c>
      <c r="E100" s="337">
        <v>582.2</v>
      </c>
    </row>
    <row r="101" ht="20.25" customHeight="1" spans="1:3">
      <c r="A101" s="326">
        <v>20507</v>
      </c>
      <c r="B101" s="327" t="s">
        <v>152</v>
      </c>
      <c r="C101" s="328">
        <f>SUM(C102)</f>
        <v>4</v>
      </c>
    </row>
    <row r="102" ht="20.25" customHeight="1" spans="1:5">
      <c r="A102" s="326">
        <v>2050701</v>
      </c>
      <c r="B102" s="327" t="s">
        <v>152</v>
      </c>
      <c r="C102" s="328">
        <v>4</v>
      </c>
      <c r="E102" s="337">
        <v>3</v>
      </c>
    </row>
    <row r="103" ht="20.25" customHeight="1" spans="1:3">
      <c r="A103" s="326">
        <v>20509</v>
      </c>
      <c r="B103" s="327" t="s">
        <v>153</v>
      </c>
      <c r="C103" s="328">
        <f>SUM(C104)</f>
        <v>3176.5</v>
      </c>
    </row>
    <row r="104" ht="20.25" customHeight="1" spans="1:5">
      <c r="A104" s="335">
        <v>2050999</v>
      </c>
      <c r="B104" s="327" t="s">
        <v>154</v>
      </c>
      <c r="C104" s="328">
        <v>3176.5</v>
      </c>
      <c r="E104" s="337">
        <v>83.5</v>
      </c>
    </row>
    <row r="105" ht="20.25" customHeight="1" spans="1:3">
      <c r="A105" s="326">
        <v>20599</v>
      </c>
      <c r="B105" s="327" t="s">
        <v>155</v>
      </c>
      <c r="C105" s="328">
        <f>SUM(C106)</f>
        <v>348.63</v>
      </c>
    </row>
    <row r="106" ht="20.25" customHeight="1" spans="1:3">
      <c r="A106" s="326">
        <v>2059999</v>
      </c>
      <c r="B106" s="327" t="s">
        <v>155</v>
      </c>
      <c r="C106" s="328">
        <v>348.63</v>
      </c>
    </row>
    <row r="107" ht="20.25" customHeight="1" spans="1:3">
      <c r="A107" s="321">
        <v>206</v>
      </c>
      <c r="B107" s="322" t="s">
        <v>48</v>
      </c>
      <c r="C107" s="323">
        <f>C108+C110+C114</f>
        <v>3101.184018</v>
      </c>
    </row>
    <row r="108" ht="20.25" customHeight="1" spans="1:3">
      <c r="A108" s="326">
        <v>20601</v>
      </c>
      <c r="B108" s="327" t="s">
        <v>156</v>
      </c>
      <c r="C108" s="328">
        <v>3000</v>
      </c>
    </row>
    <row r="109" ht="20.25" customHeight="1" spans="1:3">
      <c r="A109" s="326">
        <v>2060199</v>
      </c>
      <c r="B109" s="327" t="s">
        <v>157</v>
      </c>
      <c r="C109" s="328">
        <v>3000</v>
      </c>
    </row>
    <row r="110" ht="20.25" customHeight="1" spans="1:3">
      <c r="A110" s="326">
        <v>20604</v>
      </c>
      <c r="B110" s="327" t="s">
        <v>158</v>
      </c>
      <c r="C110" s="328">
        <f>SUM(C111:C113)</f>
        <v>91.184018</v>
      </c>
    </row>
    <row r="111" ht="20.25" customHeight="1" spans="1:3">
      <c r="A111" s="326">
        <v>2060401</v>
      </c>
      <c r="B111" s="327" t="s">
        <v>159</v>
      </c>
      <c r="C111" s="328">
        <v>74.184018</v>
      </c>
    </row>
    <row r="112" ht="20.25" customHeight="1" spans="1:3">
      <c r="A112" s="326">
        <v>2060404</v>
      </c>
      <c r="B112" s="327" t="s">
        <v>160</v>
      </c>
      <c r="C112" s="328">
        <v>10</v>
      </c>
    </row>
    <row r="113" ht="20.25" customHeight="1" spans="1:3">
      <c r="A113" s="326">
        <v>2060499</v>
      </c>
      <c r="B113" s="327" t="s">
        <v>161</v>
      </c>
      <c r="C113" s="328">
        <v>7</v>
      </c>
    </row>
    <row r="114" ht="20.25" customHeight="1" spans="1:3">
      <c r="A114" s="326">
        <v>20608</v>
      </c>
      <c r="B114" s="327" t="s">
        <v>162</v>
      </c>
      <c r="C114" s="328">
        <v>10</v>
      </c>
    </row>
    <row r="115" ht="20.25" customHeight="1" spans="1:3">
      <c r="A115" s="326">
        <v>2060899</v>
      </c>
      <c r="B115" s="327" t="s">
        <v>163</v>
      </c>
      <c r="C115" s="328">
        <v>10</v>
      </c>
    </row>
    <row r="116" ht="20.25" customHeight="1" spans="1:5">
      <c r="A116" s="343">
        <v>207</v>
      </c>
      <c r="B116" s="344" t="s">
        <v>49</v>
      </c>
      <c r="C116" s="345">
        <f>C117+C125+C127+C129</f>
        <v>1597.785992</v>
      </c>
      <c r="E116" s="337">
        <f>SUM(E117:E130)</f>
        <v>19.616</v>
      </c>
    </row>
    <row r="117" ht="20.25" customHeight="1" spans="1:3">
      <c r="A117" s="326">
        <v>20701</v>
      </c>
      <c r="B117" s="327" t="s">
        <v>164</v>
      </c>
      <c r="C117" s="328">
        <f>SUM(C118:C124)</f>
        <v>1090.543592</v>
      </c>
    </row>
    <row r="118" ht="20.25" customHeight="1" spans="1:3">
      <c r="A118" s="326">
        <v>2070101</v>
      </c>
      <c r="B118" s="327" t="s">
        <v>83</v>
      </c>
      <c r="C118" s="328">
        <v>469.823592</v>
      </c>
    </row>
    <row r="119" ht="20.25" customHeight="1" spans="1:5">
      <c r="A119" s="326">
        <v>2070104</v>
      </c>
      <c r="B119" s="327" t="s">
        <v>165</v>
      </c>
      <c r="C119" s="328"/>
      <c r="E119" s="337">
        <v>11</v>
      </c>
    </row>
    <row r="120" ht="20.25" customHeight="1" spans="1:5">
      <c r="A120" s="326">
        <v>2070108</v>
      </c>
      <c r="B120" s="327" t="s">
        <v>166</v>
      </c>
      <c r="C120" s="328">
        <v>10</v>
      </c>
      <c r="E120" s="337"/>
    </row>
    <row r="121" ht="20.25" customHeight="1" spans="1:3">
      <c r="A121" s="326">
        <v>2070109</v>
      </c>
      <c r="B121" s="327" t="s">
        <v>167</v>
      </c>
      <c r="C121" s="328"/>
    </row>
    <row r="122" ht="20.25" customHeight="1" spans="1:3">
      <c r="A122" s="326">
        <v>2070110</v>
      </c>
      <c r="B122" s="327" t="s">
        <v>168</v>
      </c>
      <c r="C122" s="328">
        <v>17.72</v>
      </c>
    </row>
    <row r="123" ht="20.25" customHeight="1" spans="1:3">
      <c r="A123" s="326">
        <v>2070114</v>
      </c>
      <c r="B123" s="327" t="s">
        <v>169</v>
      </c>
      <c r="C123" s="328">
        <v>171</v>
      </c>
    </row>
    <row r="124" ht="20.25" customHeight="1" spans="1:3">
      <c r="A124" s="326">
        <v>2070199</v>
      </c>
      <c r="B124" s="327" t="s">
        <v>170</v>
      </c>
      <c r="C124" s="328">
        <v>422</v>
      </c>
    </row>
    <row r="125" ht="20.25" customHeight="1" spans="1:3">
      <c r="A125" s="326">
        <v>20703</v>
      </c>
      <c r="B125" s="327" t="s">
        <v>171</v>
      </c>
      <c r="C125" s="328">
        <f>C126</f>
        <v>257</v>
      </c>
    </row>
    <row r="126" ht="20.25" customHeight="1" spans="1:3">
      <c r="A126" s="326">
        <v>2070305</v>
      </c>
      <c r="B126" s="327" t="s">
        <v>172</v>
      </c>
      <c r="C126" s="328">
        <v>257</v>
      </c>
    </row>
    <row r="127" ht="20.25" customHeight="1" spans="1:3">
      <c r="A127" s="326">
        <v>20706</v>
      </c>
      <c r="B127" s="327" t="s">
        <v>173</v>
      </c>
      <c r="C127" s="328">
        <f>C128</f>
        <v>223</v>
      </c>
    </row>
    <row r="128" ht="20.25" customHeight="1" spans="1:3">
      <c r="A128" s="326">
        <v>2070601</v>
      </c>
      <c r="B128" s="327" t="s">
        <v>83</v>
      </c>
      <c r="C128" s="328">
        <v>223</v>
      </c>
    </row>
    <row r="129" ht="20.25" customHeight="1" spans="1:3">
      <c r="A129" s="326">
        <v>20799</v>
      </c>
      <c r="B129" s="327" t="s">
        <v>174</v>
      </c>
      <c r="C129" s="328">
        <f>C130</f>
        <v>27.2424</v>
      </c>
    </row>
    <row r="130" ht="20.25" customHeight="1" spans="1:5">
      <c r="A130" s="326">
        <v>2079999</v>
      </c>
      <c r="B130" s="327" t="s">
        <v>174</v>
      </c>
      <c r="C130" s="328">
        <v>27.2424</v>
      </c>
      <c r="E130" s="337">
        <v>8.616</v>
      </c>
    </row>
    <row r="131" ht="20.25" customHeight="1" spans="1:5">
      <c r="A131" s="321">
        <v>208</v>
      </c>
      <c r="B131" s="322" t="s">
        <v>50</v>
      </c>
      <c r="C131" s="323">
        <f>C132+C137+C141+C147+C149+C152+C156+C160+C165+C168+C170+C173+C175+C178+C180+C182</f>
        <v>22022.978276</v>
      </c>
      <c r="E131" s="337">
        <f>SUM(E132:E183)</f>
        <v>4904.76</v>
      </c>
    </row>
    <row r="132" ht="20.25" customHeight="1" spans="1:3">
      <c r="A132" s="326">
        <v>20801</v>
      </c>
      <c r="B132" s="327" t="s">
        <v>175</v>
      </c>
      <c r="C132" s="328">
        <f>SUM(C133:C136)</f>
        <v>3991</v>
      </c>
    </row>
    <row r="133" ht="20.25" customHeight="1" spans="1:3">
      <c r="A133" s="326">
        <v>2080104</v>
      </c>
      <c r="B133" s="327" t="s">
        <v>176</v>
      </c>
      <c r="C133" s="328">
        <v>28</v>
      </c>
    </row>
    <row r="134" ht="20.25" customHeight="1" spans="1:3">
      <c r="A134" s="326">
        <v>2080105</v>
      </c>
      <c r="B134" s="327" t="s">
        <v>177</v>
      </c>
      <c r="C134" s="328"/>
    </row>
    <row r="135" ht="20.25" customHeight="1" spans="1:3">
      <c r="A135" s="335">
        <v>2080116</v>
      </c>
      <c r="B135" s="327" t="s">
        <v>178</v>
      </c>
      <c r="C135" s="328">
        <v>22</v>
      </c>
    </row>
    <row r="136" ht="20.25" customHeight="1" spans="1:3">
      <c r="A136" s="326">
        <v>2080199</v>
      </c>
      <c r="B136" s="327" t="s">
        <v>179</v>
      </c>
      <c r="C136" s="328">
        <v>3941</v>
      </c>
    </row>
    <row r="137" ht="20.25" customHeight="1" spans="1:3">
      <c r="A137" s="326">
        <v>20802</v>
      </c>
      <c r="B137" s="327" t="s">
        <v>180</v>
      </c>
      <c r="C137" s="328">
        <f>SUM(C138:C140)</f>
        <v>169.587568</v>
      </c>
    </row>
    <row r="138" ht="20.25" customHeight="1" spans="1:3">
      <c r="A138" s="326">
        <v>2080201</v>
      </c>
      <c r="B138" s="327" t="s">
        <v>83</v>
      </c>
      <c r="C138" s="328"/>
    </row>
    <row r="139" ht="20.25" customHeight="1" spans="1:3">
      <c r="A139" s="326">
        <v>2080208</v>
      </c>
      <c r="B139" s="327" t="s">
        <v>181</v>
      </c>
      <c r="C139" s="328"/>
    </row>
    <row r="140" ht="20.25" customHeight="1" spans="1:3">
      <c r="A140" s="326">
        <v>2080299</v>
      </c>
      <c r="B140" s="327" t="s">
        <v>182</v>
      </c>
      <c r="C140" s="328">
        <v>169.587568</v>
      </c>
    </row>
    <row r="141" ht="20.25" customHeight="1" spans="1:3">
      <c r="A141" s="326">
        <v>20805</v>
      </c>
      <c r="B141" s="327" t="s">
        <v>183</v>
      </c>
      <c r="C141" s="328">
        <f>SUM(C142:C146)</f>
        <v>8116.480708</v>
      </c>
    </row>
    <row r="142" ht="20.25" customHeight="1" spans="1:3">
      <c r="A142" s="326">
        <v>2080501</v>
      </c>
      <c r="B142" s="327" t="s">
        <v>184</v>
      </c>
      <c r="C142" s="328">
        <v>1499.971038</v>
      </c>
    </row>
    <row r="143" ht="20.25" customHeight="1" spans="1:3">
      <c r="A143" s="326">
        <v>2080502</v>
      </c>
      <c r="B143" s="327" t="s">
        <v>185</v>
      </c>
      <c r="C143" s="328">
        <v>244.955822</v>
      </c>
    </row>
    <row r="144" ht="20.25" customHeight="1" spans="1:3">
      <c r="A144" s="326">
        <v>2080505</v>
      </c>
      <c r="B144" s="327" t="s">
        <v>186</v>
      </c>
      <c r="C144" s="328">
        <v>2120.685893</v>
      </c>
    </row>
    <row r="145" ht="20.25" customHeight="1" spans="1:3">
      <c r="A145" s="326">
        <v>2080506</v>
      </c>
      <c r="B145" s="327" t="s">
        <v>187</v>
      </c>
      <c r="C145" s="328">
        <v>1392.867955</v>
      </c>
    </row>
    <row r="146" ht="20.25" customHeight="1" spans="1:5">
      <c r="A146" s="326">
        <v>2080507</v>
      </c>
      <c r="B146" s="327" t="s">
        <v>188</v>
      </c>
      <c r="C146" s="328">
        <v>2858</v>
      </c>
      <c r="E146" s="337">
        <v>617</v>
      </c>
    </row>
    <row r="147" ht="20.25" customHeight="1" spans="1:3">
      <c r="A147" s="326">
        <v>20807</v>
      </c>
      <c r="B147" s="327" t="s">
        <v>189</v>
      </c>
      <c r="C147" s="328">
        <f>C148</f>
        <v>652</v>
      </c>
    </row>
    <row r="148" ht="20.25" customHeight="1" spans="1:5">
      <c r="A148" s="326">
        <v>2080799</v>
      </c>
      <c r="B148" s="327" t="s">
        <v>190</v>
      </c>
      <c r="C148" s="328">
        <v>652</v>
      </c>
      <c r="E148" s="337">
        <v>290</v>
      </c>
    </row>
    <row r="149" ht="20.25" customHeight="1" spans="1:3">
      <c r="A149" s="326">
        <v>20808</v>
      </c>
      <c r="B149" s="327" t="s">
        <v>191</v>
      </c>
      <c r="C149" s="328">
        <f>SUM(C150:C151)</f>
        <v>1086</v>
      </c>
    </row>
    <row r="150" ht="20.25" customHeight="1" spans="1:5">
      <c r="A150" s="335">
        <v>2080805</v>
      </c>
      <c r="B150" s="327" t="s">
        <v>192</v>
      </c>
      <c r="C150" s="328">
        <v>270</v>
      </c>
      <c r="E150" s="337">
        <v>175</v>
      </c>
    </row>
    <row r="151" ht="20.25" customHeight="1" spans="1:5">
      <c r="A151" s="326">
        <v>2080899</v>
      </c>
      <c r="B151" s="327" t="s">
        <v>193</v>
      </c>
      <c r="C151" s="328">
        <v>816</v>
      </c>
      <c r="E151" s="337">
        <v>657</v>
      </c>
    </row>
    <row r="152" ht="20.25" customHeight="1" spans="1:3">
      <c r="A152" s="326">
        <v>20809</v>
      </c>
      <c r="B152" s="327" t="s">
        <v>194</v>
      </c>
      <c r="C152" s="328">
        <f>SUM(C153:C155)</f>
        <v>183.3</v>
      </c>
    </row>
    <row r="153" ht="20.25" customHeight="1" spans="1:5">
      <c r="A153" s="326">
        <v>2080901</v>
      </c>
      <c r="B153" s="327" t="s">
        <v>195</v>
      </c>
      <c r="C153" s="328">
        <v>143</v>
      </c>
      <c r="E153" s="337">
        <v>48</v>
      </c>
    </row>
    <row r="154" ht="20.25" customHeight="1" spans="1:5">
      <c r="A154" s="326">
        <v>2080904</v>
      </c>
      <c r="B154" s="327" t="s">
        <v>196</v>
      </c>
      <c r="C154" s="328">
        <v>0.3</v>
      </c>
      <c r="E154" s="337">
        <v>0.16</v>
      </c>
    </row>
    <row r="155" ht="20.25" customHeight="1" spans="1:3">
      <c r="A155" s="326">
        <v>2080905</v>
      </c>
      <c r="B155" s="327" t="s">
        <v>197</v>
      </c>
      <c r="C155" s="328">
        <v>40</v>
      </c>
    </row>
    <row r="156" ht="20.25" customHeight="1" spans="1:3">
      <c r="A156" s="326">
        <v>20810</v>
      </c>
      <c r="B156" s="327" t="s">
        <v>198</v>
      </c>
      <c r="C156" s="328">
        <f>SUM(C157:C159)</f>
        <v>263</v>
      </c>
    </row>
    <row r="157" ht="20.25" customHeight="1" spans="1:3">
      <c r="A157" s="326">
        <v>2081001</v>
      </c>
      <c r="B157" s="327" t="s">
        <v>199</v>
      </c>
      <c r="C157" s="328">
        <v>5</v>
      </c>
    </row>
    <row r="158" ht="20.25" customHeight="1" spans="1:3">
      <c r="A158" s="326">
        <v>2081002</v>
      </c>
      <c r="B158" s="327" t="s">
        <v>200</v>
      </c>
      <c r="C158" s="328">
        <v>109</v>
      </c>
    </row>
    <row r="159" ht="20.25" customHeight="1" spans="1:3">
      <c r="A159" s="326">
        <v>2081005</v>
      </c>
      <c r="B159" s="327" t="s">
        <v>201</v>
      </c>
      <c r="C159" s="328">
        <v>149</v>
      </c>
    </row>
    <row r="160" ht="20.25" customHeight="1" spans="1:3">
      <c r="A160" s="326">
        <v>20811</v>
      </c>
      <c r="B160" s="327" t="s">
        <v>202</v>
      </c>
      <c r="C160" s="328">
        <f>SUM(C161:C164)</f>
        <v>150.21</v>
      </c>
    </row>
    <row r="161" ht="20.25" customHeight="1" spans="1:5">
      <c r="A161" s="326">
        <v>2081104</v>
      </c>
      <c r="B161" s="327" t="s">
        <v>203</v>
      </c>
      <c r="C161" s="328">
        <v>1.75</v>
      </c>
      <c r="E161" s="337">
        <v>0.65</v>
      </c>
    </row>
    <row r="162" ht="20.25" customHeight="1" spans="1:5">
      <c r="A162" s="326">
        <v>2081105</v>
      </c>
      <c r="B162" s="327" t="s">
        <v>204</v>
      </c>
      <c r="C162" s="328">
        <v>1.2</v>
      </c>
      <c r="E162" s="337">
        <v>2.7</v>
      </c>
    </row>
    <row r="163" ht="20.25" customHeight="1" spans="1:3">
      <c r="A163" s="335">
        <v>2081107</v>
      </c>
      <c r="B163" s="327" t="s">
        <v>205</v>
      </c>
      <c r="C163" s="328">
        <v>110.7</v>
      </c>
    </row>
    <row r="164" ht="20.25" customHeight="1" spans="1:5">
      <c r="A164" s="326">
        <v>2081199</v>
      </c>
      <c r="B164" s="327" t="s">
        <v>206</v>
      </c>
      <c r="C164" s="328">
        <v>36.56</v>
      </c>
      <c r="E164" s="337">
        <v>3.25</v>
      </c>
    </row>
    <row r="165" ht="20.25" customHeight="1" spans="1:3">
      <c r="A165" s="326">
        <v>20819</v>
      </c>
      <c r="B165" s="327" t="s">
        <v>207</v>
      </c>
      <c r="C165" s="328">
        <f>SUM(C166:C167)</f>
        <v>166.5</v>
      </c>
    </row>
    <row r="166" ht="20.25" customHeight="1" spans="1:3">
      <c r="A166" s="326">
        <v>2081901</v>
      </c>
      <c r="B166" s="327" t="s">
        <v>208</v>
      </c>
      <c r="C166" s="328">
        <v>13</v>
      </c>
    </row>
    <row r="167" ht="20.25" customHeight="1" spans="1:3">
      <c r="A167" s="335">
        <v>2081902</v>
      </c>
      <c r="B167" s="327" t="s">
        <v>209</v>
      </c>
      <c r="C167" s="328">
        <v>153.5</v>
      </c>
    </row>
    <row r="168" ht="20.25" customHeight="1" spans="1:3">
      <c r="A168" s="335">
        <v>20820</v>
      </c>
      <c r="B168" s="327" t="s">
        <v>210</v>
      </c>
      <c r="C168" s="328">
        <f>C169</f>
        <v>35</v>
      </c>
    </row>
    <row r="169" ht="20.25" customHeight="1" spans="1:3">
      <c r="A169" s="335">
        <v>2082001</v>
      </c>
      <c r="B169" s="327" t="s">
        <v>211</v>
      </c>
      <c r="C169" s="328">
        <v>35</v>
      </c>
    </row>
    <row r="170" ht="20.25" customHeight="1" spans="1:3">
      <c r="A170" s="326">
        <v>20821</v>
      </c>
      <c r="B170" s="327" t="s">
        <v>212</v>
      </c>
      <c r="C170" s="328">
        <f>SUM(C171:C172)</f>
        <v>243.8</v>
      </c>
    </row>
    <row r="171" ht="20.25" customHeight="1" spans="1:3">
      <c r="A171" s="326">
        <v>2082101</v>
      </c>
      <c r="B171" s="327" t="s">
        <v>213</v>
      </c>
      <c r="C171" s="328">
        <v>0.8</v>
      </c>
    </row>
    <row r="172" ht="20.25" customHeight="1" spans="1:3">
      <c r="A172" s="326">
        <v>2082102</v>
      </c>
      <c r="B172" s="327" t="s">
        <v>214</v>
      </c>
      <c r="C172" s="328">
        <v>243</v>
      </c>
    </row>
    <row r="173" ht="20.25" customHeight="1" spans="1:3">
      <c r="A173" s="326">
        <v>20825</v>
      </c>
      <c r="B173" s="327" t="s">
        <v>215</v>
      </c>
      <c r="C173" s="328">
        <f>SUM(C174)</f>
        <v>1113.6</v>
      </c>
    </row>
    <row r="174" ht="20.25" customHeight="1" spans="1:3">
      <c r="A174" s="326">
        <v>2082502</v>
      </c>
      <c r="B174" s="327" t="s">
        <v>216</v>
      </c>
      <c r="C174" s="328">
        <v>1113.6</v>
      </c>
    </row>
    <row r="175" ht="20.25" customHeight="1" spans="1:3">
      <c r="A175" s="326">
        <v>20826</v>
      </c>
      <c r="B175" s="327" t="s">
        <v>217</v>
      </c>
      <c r="C175" s="328">
        <f>SUM(C176:C177)</f>
        <v>5770</v>
      </c>
    </row>
    <row r="176" ht="20.25" customHeight="1" spans="1:3">
      <c r="A176" s="326">
        <v>2082601</v>
      </c>
      <c r="B176" s="327" t="s">
        <v>218</v>
      </c>
      <c r="C176" s="328">
        <v>1975</v>
      </c>
    </row>
    <row r="177" ht="20.25" customHeight="1" spans="1:5">
      <c r="A177" s="326">
        <v>2082602</v>
      </c>
      <c r="B177" s="327" t="s">
        <v>219</v>
      </c>
      <c r="C177" s="328">
        <v>3795</v>
      </c>
      <c r="E177" s="337">
        <v>2902</v>
      </c>
    </row>
    <row r="178" ht="20.25" customHeight="1" spans="1:3">
      <c r="A178" s="326">
        <v>20828</v>
      </c>
      <c r="B178" s="327" t="s">
        <v>220</v>
      </c>
      <c r="C178" s="328">
        <f>SUM(C179)</f>
        <v>78.5</v>
      </c>
    </row>
    <row r="179" ht="20.25" customHeight="1" spans="1:3">
      <c r="A179" s="326">
        <v>2082801</v>
      </c>
      <c r="B179" s="327" t="s">
        <v>83</v>
      </c>
      <c r="C179" s="328">
        <v>78.5</v>
      </c>
    </row>
    <row r="180" ht="20.25" customHeight="1" spans="1:3">
      <c r="A180" s="326">
        <v>20830</v>
      </c>
      <c r="B180" s="327" t="s">
        <v>221</v>
      </c>
      <c r="C180" s="328">
        <f>SUM(C181)</f>
        <v>4</v>
      </c>
    </row>
    <row r="181" ht="20.25" customHeight="1" spans="1:5">
      <c r="A181" s="326">
        <v>2083001</v>
      </c>
      <c r="B181" s="327" t="s">
        <v>222</v>
      </c>
      <c r="C181" s="328">
        <v>4</v>
      </c>
      <c r="E181" s="337">
        <v>2</v>
      </c>
    </row>
    <row r="182" ht="20.25" customHeight="1" spans="1:3">
      <c r="A182" s="326">
        <v>20899</v>
      </c>
      <c r="B182" s="327" t="s">
        <v>223</v>
      </c>
      <c r="C182" s="328"/>
    </row>
    <row r="183" ht="20.25" customHeight="1" spans="1:5">
      <c r="A183" s="326">
        <v>2089999</v>
      </c>
      <c r="B183" s="327" t="s">
        <v>223</v>
      </c>
      <c r="C183" s="346"/>
      <c r="E183" s="337">
        <v>207</v>
      </c>
    </row>
    <row r="184" ht="20.25" customHeight="1" spans="1:5">
      <c r="A184" s="321">
        <v>210</v>
      </c>
      <c r="B184" s="322" t="s">
        <v>51</v>
      </c>
      <c r="C184" s="347">
        <f>C185+C188+C191+C194+C199+C202+C205+C207+C209+C213+C215+C211+C217</f>
        <v>20892.318954</v>
      </c>
      <c r="E184" s="337">
        <f>SUM(E185:E214)</f>
        <v>19009.99</v>
      </c>
    </row>
    <row r="185" ht="20.25" customHeight="1" spans="1:3">
      <c r="A185" s="326">
        <v>21001</v>
      </c>
      <c r="B185" s="327" t="s">
        <v>224</v>
      </c>
      <c r="C185" s="346">
        <f>SUM(C186:C187)</f>
        <v>756.650176</v>
      </c>
    </row>
    <row r="186" ht="20.25" customHeight="1" spans="1:5">
      <c r="A186" s="326">
        <v>2100101</v>
      </c>
      <c r="B186" s="327" t="s">
        <v>83</v>
      </c>
      <c r="C186" s="346">
        <v>708.550176</v>
      </c>
      <c r="E186" s="348">
        <v>2.45</v>
      </c>
    </row>
    <row r="187" ht="20.25" customHeight="1" spans="1:3">
      <c r="A187" s="326">
        <v>2100199</v>
      </c>
      <c r="B187" s="327" t="s">
        <v>225</v>
      </c>
      <c r="C187" s="346">
        <v>48.1</v>
      </c>
    </row>
    <row r="188" ht="20.25" customHeight="1" spans="1:3">
      <c r="A188" s="326">
        <v>21002</v>
      </c>
      <c r="B188" s="327" t="s">
        <v>226</v>
      </c>
      <c r="C188" s="328">
        <f>SUM(C189:C190)</f>
        <v>11031.3</v>
      </c>
    </row>
    <row r="189" ht="20.25" customHeight="1" spans="1:5">
      <c r="A189" s="326">
        <v>2100201</v>
      </c>
      <c r="B189" s="327" t="s">
        <v>227</v>
      </c>
      <c r="C189" s="328">
        <v>10000</v>
      </c>
      <c r="E189" s="349">
        <v>18000</v>
      </c>
    </row>
    <row r="190" ht="20.25" customHeight="1" spans="1:3">
      <c r="A190" s="326">
        <v>2100299</v>
      </c>
      <c r="B190" s="327" t="s">
        <v>228</v>
      </c>
      <c r="C190" s="328">
        <v>1031.3</v>
      </c>
    </row>
    <row r="191" ht="20.25" customHeight="1" spans="1:3">
      <c r="A191" s="326">
        <v>21003</v>
      </c>
      <c r="B191" s="327" t="s">
        <v>229</v>
      </c>
      <c r="C191" s="328">
        <f>SUM(C192:C193)</f>
        <v>2397.835226</v>
      </c>
    </row>
    <row r="192" ht="20.25" customHeight="1" spans="1:3">
      <c r="A192" s="326">
        <v>2100302</v>
      </c>
      <c r="B192" s="327" t="s">
        <v>230</v>
      </c>
      <c r="C192" s="328">
        <v>2057.695226</v>
      </c>
    </row>
    <row r="193" ht="20.25" customHeight="1" spans="1:5">
      <c r="A193" s="326">
        <v>2100399</v>
      </c>
      <c r="B193" s="327" t="s">
        <v>231</v>
      </c>
      <c r="C193" s="328">
        <v>340.14</v>
      </c>
      <c r="E193" s="337">
        <v>61.85</v>
      </c>
    </row>
    <row r="194" ht="20.25" customHeight="1" spans="1:3">
      <c r="A194" s="326">
        <v>21004</v>
      </c>
      <c r="B194" s="327" t="s">
        <v>232</v>
      </c>
      <c r="C194" s="328">
        <f>SUM(C195:C198)</f>
        <v>1835.75</v>
      </c>
    </row>
    <row r="195" ht="20.25" customHeight="1" spans="1:3">
      <c r="A195" s="335">
        <v>2100401</v>
      </c>
      <c r="B195" s="327" t="s">
        <v>233</v>
      </c>
      <c r="C195" s="328">
        <v>15</v>
      </c>
    </row>
    <row r="196" ht="20.25" customHeight="1" spans="1:5">
      <c r="A196" s="326">
        <v>2100408</v>
      </c>
      <c r="B196" s="327" t="s">
        <v>234</v>
      </c>
      <c r="C196" s="328">
        <v>809</v>
      </c>
      <c r="E196" s="337">
        <v>40</v>
      </c>
    </row>
    <row r="197" ht="20.25" customHeight="1" spans="1:5">
      <c r="A197" s="326">
        <v>2100409</v>
      </c>
      <c r="B197" s="327" t="s">
        <v>235</v>
      </c>
      <c r="C197" s="328">
        <f>1006</f>
        <v>1006</v>
      </c>
      <c r="E197" s="337">
        <v>6</v>
      </c>
    </row>
    <row r="198" ht="20.25" customHeight="1" spans="1:5">
      <c r="A198" s="326">
        <v>2100499</v>
      </c>
      <c r="B198" s="327" t="s">
        <v>236</v>
      </c>
      <c r="C198" s="328">
        <v>5.75</v>
      </c>
      <c r="E198" s="337">
        <v>454.94</v>
      </c>
    </row>
    <row r="199" ht="20.25" customHeight="1" spans="1:3">
      <c r="A199" s="326">
        <v>21007</v>
      </c>
      <c r="B199" s="327" t="s">
        <v>237</v>
      </c>
      <c r="C199" s="328">
        <f>SUM(C200:C201)</f>
        <v>985.2</v>
      </c>
    </row>
    <row r="200" ht="20.25" customHeight="1" spans="1:3">
      <c r="A200" s="326">
        <v>2100717</v>
      </c>
      <c r="B200" s="327" t="s">
        <v>238</v>
      </c>
      <c r="C200" s="328">
        <v>985.2</v>
      </c>
    </row>
    <row r="201" ht="20.25" customHeight="1" spans="1:5">
      <c r="A201" s="326">
        <v>2100799</v>
      </c>
      <c r="B201" s="327" t="s">
        <v>239</v>
      </c>
      <c r="C201" s="328"/>
      <c r="E201" s="337">
        <v>414.75</v>
      </c>
    </row>
    <row r="202" ht="20.25" customHeight="1" spans="1:3">
      <c r="A202" s="326">
        <v>21011</v>
      </c>
      <c r="B202" s="327" t="s">
        <v>240</v>
      </c>
      <c r="C202" s="328">
        <f>SUM(C203:C204)</f>
        <v>1959.623552</v>
      </c>
    </row>
    <row r="203" ht="20.25" customHeight="1" spans="1:3">
      <c r="A203" s="326">
        <v>2101101</v>
      </c>
      <c r="B203" s="327" t="s">
        <v>241</v>
      </c>
      <c r="C203" s="328">
        <v>1754.975146</v>
      </c>
    </row>
    <row r="204" ht="20.25" customHeight="1" spans="1:3">
      <c r="A204" s="326">
        <v>2101102</v>
      </c>
      <c r="B204" s="327" t="s">
        <v>242</v>
      </c>
      <c r="C204" s="328">
        <v>204.648406</v>
      </c>
    </row>
    <row r="205" ht="20.25" customHeight="1" spans="1:3">
      <c r="A205" s="326">
        <v>21012</v>
      </c>
      <c r="B205" s="327" t="s">
        <v>243</v>
      </c>
      <c r="C205" s="328">
        <f>C206</f>
        <v>1500</v>
      </c>
    </row>
    <row r="206" ht="20.25" customHeight="1" spans="1:3">
      <c r="A206" s="326">
        <v>2101202</v>
      </c>
      <c r="B206" s="327" t="s">
        <v>244</v>
      </c>
      <c r="C206" s="328">
        <v>1500</v>
      </c>
    </row>
    <row r="207" ht="20.25" customHeight="1" spans="1:3">
      <c r="A207" s="326">
        <v>21013</v>
      </c>
      <c r="B207" s="327" t="s">
        <v>245</v>
      </c>
      <c r="C207" s="328">
        <f>C208</f>
        <v>107</v>
      </c>
    </row>
    <row r="208" ht="20.25" customHeight="1" spans="1:3">
      <c r="A208" s="326">
        <v>2101301</v>
      </c>
      <c r="B208" s="327" t="s">
        <v>246</v>
      </c>
      <c r="C208" s="328">
        <v>107</v>
      </c>
    </row>
    <row r="209" ht="20.25" customHeight="1" spans="1:3">
      <c r="A209" s="326">
        <v>21014</v>
      </c>
      <c r="B209" s="327" t="s">
        <v>247</v>
      </c>
      <c r="C209" s="328">
        <f>C210</f>
        <v>20</v>
      </c>
    </row>
    <row r="210" ht="20.25" customHeight="1" spans="1:5">
      <c r="A210" s="326">
        <v>2101401</v>
      </c>
      <c r="B210" s="327" t="s">
        <v>248</v>
      </c>
      <c r="C210" s="328">
        <v>20</v>
      </c>
      <c r="E210" s="337">
        <v>20</v>
      </c>
    </row>
    <row r="211" ht="20.25" customHeight="1" spans="1:5">
      <c r="A211" s="326">
        <v>21015</v>
      </c>
      <c r="B211" s="327" t="s">
        <v>249</v>
      </c>
      <c r="C211" s="328">
        <v>3</v>
      </c>
      <c r="E211" s="337"/>
    </row>
    <row r="212" ht="20.25" customHeight="1" spans="1:5">
      <c r="A212" s="326">
        <v>2101501</v>
      </c>
      <c r="B212" s="327" t="s">
        <v>83</v>
      </c>
      <c r="C212" s="328">
        <v>3</v>
      </c>
      <c r="E212" s="337"/>
    </row>
    <row r="213" ht="20.25" customHeight="1" spans="1:3">
      <c r="A213" s="326">
        <v>21017</v>
      </c>
      <c r="B213" s="327" t="s">
        <v>250</v>
      </c>
      <c r="C213" s="328"/>
    </row>
    <row r="214" ht="20.25" customHeight="1" spans="1:5">
      <c r="A214" s="326">
        <v>2101799</v>
      </c>
      <c r="B214" s="327" t="s">
        <v>251</v>
      </c>
      <c r="C214" s="328"/>
      <c r="E214" s="337">
        <v>10</v>
      </c>
    </row>
    <row r="215" ht="20.25" customHeight="1" spans="1:3">
      <c r="A215" s="326">
        <v>21018</v>
      </c>
      <c r="B215" s="327" t="s">
        <v>252</v>
      </c>
      <c r="C215" s="328"/>
    </row>
    <row r="216" ht="20.25" customHeight="1" spans="1:3">
      <c r="A216" s="326">
        <v>2101899</v>
      </c>
      <c r="B216" s="327" t="s">
        <v>253</v>
      </c>
      <c r="C216" s="328"/>
    </row>
    <row r="217" ht="20.25" customHeight="1" spans="1:3">
      <c r="A217" s="326">
        <v>21019</v>
      </c>
      <c r="B217" s="327" t="s">
        <v>254</v>
      </c>
      <c r="C217" s="328">
        <f>C218+C219</f>
        <v>295.96</v>
      </c>
    </row>
    <row r="218" ht="20.25" customHeight="1" spans="1:3">
      <c r="A218" s="326">
        <v>2101901</v>
      </c>
      <c r="B218" s="327" t="s">
        <v>255</v>
      </c>
      <c r="C218" s="328">
        <v>49</v>
      </c>
    </row>
    <row r="219" ht="20.25" customHeight="1" spans="1:3">
      <c r="A219" s="326">
        <v>2101902</v>
      </c>
      <c r="B219" s="327" t="s">
        <v>256</v>
      </c>
      <c r="C219" s="328">
        <v>246.96</v>
      </c>
    </row>
    <row r="220" ht="20.25" customHeight="1" spans="1:5">
      <c r="A220" s="321">
        <v>211</v>
      </c>
      <c r="B220" s="322" t="s">
        <v>52</v>
      </c>
      <c r="C220" s="323">
        <f>C221+C225+C227+C232+C235+C237</f>
        <v>10521.377</v>
      </c>
      <c r="E220" s="337">
        <f>SUM(E221:E238)</f>
        <v>1278.782</v>
      </c>
    </row>
    <row r="221" ht="20.25" customHeight="1" spans="1:3">
      <c r="A221" s="326">
        <v>21101</v>
      </c>
      <c r="B221" s="327" t="s">
        <v>257</v>
      </c>
      <c r="C221" s="328">
        <f>SUM(C222:C224)</f>
        <v>3</v>
      </c>
    </row>
    <row r="222" ht="20.25" customHeight="1" spans="1:3">
      <c r="A222" s="326">
        <v>2110101</v>
      </c>
      <c r="B222" s="327" t="s">
        <v>83</v>
      </c>
      <c r="C222" s="328">
        <v>0</v>
      </c>
    </row>
    <row r="223" ht="20.25" customHeight="1" spans="1:3">
      <c r="A223" s="335">
        <v>2110102</v>
      </c>
      <c r="B223" s="327" t="s">
        <v>84</v>
      </c>
      <c r="C223" s="328">
        <v>0</v>
      </c>
    </row>
    <row r="224" ht="20.25" customHeight="1" spans="1:26">
      <c r="A224" s="350">
        <v>2110199</v>
      </c>
      <c r="B224" s="351" t="s">
        <v>258</v>
      </c>
      <c r="C224" s="346">
        <v>3</v>
      </c>
      <c r="D224" s="352"/>
      <c r="E224" s="353"/>
      <c r="F224" s="353"/>
      <c r="G224" s="354"/>
      <c r="H224" s="354"/>
      <c r="I224" s="359"/>
      <c r="J224" s="360"/>
      <c r="K224" s="353"/>
      <c r="L224" s="353"/>
      <c r="M224" s="353"/>
      <c r="N224" s="353"/>
      <c r="O224" s="353"/>
      <c r="P224" s="353"/>
      <c r="Q224" s="353"/>
      <c r="R224" s="353"/>
      <c r="S224" s="353"/>
      <c r="T224" s="353"/>
      <c r="U224" s="353"/>
      <c r="V224" s="353"/>
      <c r="W224" s="353"/>
      <c r="X224" s="353"/>
      <c r="Y224" s="353"/>
      <c r="Z224" s="353"/>
    </row>
    <row r="225" ht="20.25" customHeight="1" spans="1:3">
      <c r="A225" s="326">
        <v>21102</v>
      </c>
      <c r="B225" s="327" t="s">
        <v>259</v>
      </c>
      <c r="C225" s="328">
        <f>C226</f>
        <v>300</v>
      </c>
    </row>
    <row r="226" ht="20.25" customHeight="1" spans="1:3">
      <c r="A226" s="326">
        <v>2110299</v>
      </c>
      <c r="B226" s="327" t="s">
        <v>260</v>
      </c>
      <c r="C226" s="328">
        <v>300</v>
      </c>
    </row>
    <row r="227" ht="20.25" customHeight="1" spans="1:3">
      <c r="A227" s="326">
        <v>21103</v>
      </c>
      <c r="B227" s="327" t="s">
        <v>261</v>
      </c>
      <c r="C227" s="328">
        <f>SUM(C228:C231)</f>
        <v>2088.847</v>
      </c>
    </row>
    <row r="228" ht="20.25" customHeight="1" spans="1:5">
      <c r="A228" s="326">
        <v>2110301</v>
      </c>
      <c r="B228" s="327" t="s">
        <v>262</v>
      </c>
      <c r="C228" s="346">
        <v>951.517</v>
      </c>
      <c r="E228" s="337">
        <v>1261.582</v>
      </c>
    </row>
    <row r="229" ht="20.25" customHeight="1" spans="1:3">
      <c r="A229" s="326">
        <v>2110302</v>
      </c>
      <c r="B229" s="327" t="s">
        <v>263</v>
      </c>
      <c r="C229" s="346">
        <v>1109</v>
      </c>
    </row>
    <row r="230" ht="20.25" customHeight="1" spans="1:3">
      <c r="A230" s="326">
        <v>2110303</v>
      </c>
      <c r="B230" s="327" t="s">
        <v>264</v>
      </c>
      <c r="C230" s="346">
        <v>23</v>
      </c>
    </row>
    <row r="231" ht="20.25" customHeight="1" spans="1:3">
      <c r="A231" s="326">
        <v>2110399</v>
      </c>
      <c r="B231" s="327" t="s">
        <v>265</v>
      </c>
      <c r="C231" s="328">
        <v>5.33</v>
      </c>
    </row>
    <row r="232" ht="20.25" customHeight="1" spans="1:3">
      <c r="A232" s="326">
        <v>21104</v>
      </c>
      <c r="B232" s="327" t="s">
        <v>266</v>
      </c>
      <c r="C232" s="328">
        <f>C233+C234</f>
        <v>8091.8</v>
      </c>
    </row>
    <row r="233" ht="20.25" customHeight="1" spans="1:3">
      <c r="A233" s="326">
        <v>2110402</v>
      </c>
      <c r="B233" s="327" t="s">
        <v>267</v>
      </c>
      <c r="C233" s="346">
        <v>8086.8</v>
      </c>
    </row>
    <row r="234" ht="20.25" customHeight="1" spans="1:26">
      <c r="A234" s="326">
        <v>2110406</v>
      </c>
      <c r="B234" s="327" t="s">
        <v>268</v>
      </c>
      <c r="C234" s="346">
        <v>5</v>
      </c>
      <c r="D234" s="355"/>
      <c r="E234" s="356"/>
      <c r="F234" s="356"/>
      <c r="G234" s="354"/>
      <c r="H234" s="354"/>
      <c r="I234" s="359"/>
      <c r="J234" s="361"/>
      <c r="K234" s="356"/>
      <c r="L234" s="356"/>
      <c r="M234" s="356"/>
      <c r="N234" s="356"/>
      <c r="O234" s="356"/>
      <c r="P234" s="356"/>
      <c r="Q234" s="356"/>
      <c r="R234" s="356"/>
      <c r="S234" s="356"/>
      <c r="T234" s="356"/>
      <c r="U234" s="356"/>
      <c r="V234" s="356"/>
      <c r="W234" s="356"/>
      <c r="X234" s="356"/>
      <c r="Y234" s="356"/>
      <c r="Z234" s="356"/>
    </row>
    <row r="235" ht="20.25" customHeight="1" spans="1:26">
      <c r="A235" s="357">
        <v>21105</v>
      </c>
      <c r="B235" s="351" t="s">
        <v>269</v>
      </c>
      <c r="C235" s="346">
        <f>C236</f>
        <v>28.73</v>
      </c>
      <c r="D235" s="352"/>
      <c r="E235" s="353"/>
      <c r="F235" s="353"/>
      <c r="G235" s="354"/>
      <c r="H235" s="354"/>
      <c r="I235" s="359"/>
      <c r="J235" s="360"/>
      <c r="K235" s="353"/>
      <c r="L235" s="353"/>
      <c r="M235" s="353"/>
      <c r="N235" s="353"/>
      <c r="O235" s="353"/>
      <c r="P235" s="353"/>
      <c r="Q235" s="353"/>
      <c r="R235" s="353"/>
      <c r="S235" s="353"/>
      <c r="T235" s="353"/>
      <c r="U235" s="353"/>
      <c r="V235" s="353"/>
      <c r="W235" s="353"/>
      <c r="X235" s="353"/>
      <c r="Y235" s="353"/>
      <c r="Z235" s="353"/>
    </row>
    <row r="236" ht="20.25" customHeight="1" spans="1:26">
      <c r="A236" s="357">
        <v>2110501</v>
      </c>
      <c r="B236" s="351" t="s">
        <v>270</v>
      </c>
      <c r="C236" s="346">
        <v>28.73</v>
      </c>
      <c r="D236" s="352"/>
      <c r="E236" s="353">
        <v>17.2</v>
      </c>
      <c r="F236" s="353"/>
      <c r="G236" s="354"/>
      <c r="H236" s="354"/>
      <c r="I236" s="359"/>
      <c r="J236" s="360"/>
      <c r="K236" s="353"/>
      <c r="L236" s="353"/>
      <c r="M236" s="353"/>
      <c r="N236" s="353"/>
      <c r="O236" s="353"/>
      <c r="P236" s="353"/>
      <c r="Q236" s="353"/>
      <c r="R236" s="353"/>
      <c r="S236" s="353"/>
      <c r="T236" s="353"/>
      <c r="U236" s="353"/>
      <c r="V236" s="353"/>
      <c r="W236" s="353"/>
      <c r="X236" s="353"/>
      <c r="Y236" s="353"/>
      <c r="Z236" s="353"/>
    </row>
    <row r="237" ht="20.25" customHeight="1" spans="1:3">
      <c r="A237" s="326">
        <v>21110</v>
      </c>
      <c r="B237" s="327" t="s">
        <v>271</v>
      </c>
      <c r="C237" s="328">
        <v>9</v>
      </c>
    </row>
    <row r="238" ht="20.25" customHeight="1" spans="1:3">
      <c r="A238" s="326">
        <v>2111001</v>
      </c>
      <c r="B238" s="327" t="s">
        <v>271</v>
      </c>
      <c r="C238" s="328">
        <v>9</v>
      </c>
    </row>
    <row r="239" ht="20.25" customHeight="1" spans="1:3">
      <c r="A239" s="321">
        <v>212</v>
      </c>
      <c r="B239" s="358" t="s">
        <v>53</v>
      </c>
      <c r="C239" s="323">
        <f>C240+C246+C248+C251+C253</f>
        <v>8384.528491</v>
      </c>
    </row>
    <row r="240" ht="20.25" customHeight="1" spans="1:3">
      <c r="A240" s="326">
        <v>21201</v>
      </c>
      <c r="B240" s="327" t="s">
        <v>272</v>
      </c>
      <c r="C240" s="328">
        <f>SUM(C241:C245)</f>
        <v>1465.528491</v>
      </c>
    </row>
    <row r="241" ht="20.25" customHeight="1" spans="1:3">
      <c r="A241" s="326">
        <v>2120101</v>
      </c>
      <c r="B241" s="327" t="s">
        <v>83</v>
      </c>
      <c r="C241" s="346">
        <v>1371.528491</v>
      </c>
    </row>
    <row r="242" ht="20.25" customHeight="1" spans="1:3">
      <c r="A242" s="326">
        <v>2120104</v>
      </c>
      <c r="B242" s="327" t="s">
        <v>273</v>
      </c>
      <c r="C242" s="346">
        <v>30</v>
      </c>
    </row>
    <row r="243" ht="20.25" customHeight="1" spans="1:3">
      <c r="A243" s="326">
        <v>2120106</v>
      </c>
      <c r="B243" s="327" t="s">
        <v>274</v>
      </c>
      <c r="C243" s="346">
        <v>19</v>
      </c>
    </row>
    <row r="244" ht="20.25" customHeight="1" spans="1:3">
      <c r="A244" s="326">
        <v>2120109</v>
      </c>
      <c r="B244" s="327" t="s">
        <v>275</v>
      </c>
      <c r="C244" s="346">
        <v>27</v>
      </c>
    </row>
    <row r="245" ht="20.25" customHeight="1" spans="1:3">
      <c r="A245" s="326">
        <v>2120199</v>
      </c>
      <c r="B245" s="327" t="s">
        <v>276</v>
      </c>
      <c r="C245" s="346">
        <v>18</v>
      </c>
    </row>
    <row r="246" ht="20.25" customHeight="1" spans="1:3">
      <c r="A246" s="326">
        <v>21202</v>
      </c>
      <c r="B246" s="327" t="s">
        <v>277</v>
      </c>
      <c r="C246" s="346">
        <f>C247</f>
        <v>106</v>
      </c>
    </row>
    <row r="247" ht="20.25" customHeight="1" spans="1:3">
      <c r="A247" s="326">
        <v>2120201</v>
      </c>
      <c r="B247" s="327" t="s">
        <v>277</v>
      </c>
      <c r="C247" s="346">
        <v>106</v>
      </c>
    </row>
    <row r="248" ht="20.25" customHeight="1" spans="1:3">
      <c r="A248" s="326">
        <v>21203</v>
      </c>
      <c r="B248" s="327" t="s">
        <v>278</v>
      </c>
      <c r="C248" s="346">
        <f>C249+C250</f>
        <v>3613</v>
      </c>
    </row>
    <row r="249" ht="20.25" customHeight="1" spans="1:3">
      <c r="A249" s="326" t="s">
        <v>279</v>
      </c>
      <c r="B249" s="327" t="s">
        <v>280</v>
      </c>
      <c r="C249" s="346">
        <v>3540</v>
      </c>
    </row>
    <row r="250" ht="20.25" customHeight="1" spans="1:3">
      <c r="A250" s="326">
        <v>2120399</v>
      </c>
      <c r="B250" s="327" t="s">
        <v>281</v>
      </c>
      <c r="C250" s="346">
        <v>73</v>
      </c>
    </row>
    <row r="251" ht="20.25" customHeight="1" spans="1:3">
      <c r="A251" s="326">
        <v>21205</v>
      </c>
      <c r="B251" s="327" t="s">
        <v>282</v>
      </c>
      <c r="C251" s="346">
        <f>C252</f>
        <v>3100</v>
      </c>
    </row>
    <row r="252" ht="20.25" customHeight="1" spans="1:3">
      <c r="A252" s="326">
        <v>2120501</v>
      </c>
      <c r="B252" s="327" t="s">
        <v>282</v>
      </c>
      <c r="C252" s="346">
        <v>3100</v>
      </c>
    </row>
    <row r="253" ht="20.25" customHeight="1" spans="1:3">
      <c r="A253" s="326" t="s">
        <v>283</v>
      </c>
      <c r="B253" s="327" t="s">
        <v>284</v>
      </c>
      <c r="C253" s="346">
        <f>C254</f>
        <v>100</v>
      </c>
    </row>
    <row r="254" ht="20.25" customHeight="1" spans="1:3">
      <c r="A254" s="326" t="s">
        <v>285</v>
      </c>
      <c r="B254" s="327" t="s">
        <v>284</v>
      </c>
      <c r="C254" s="346">
        <v>100</v>
      </c>
    </row>
    <row r="255" ht="20.25" customHeight="1" spans="1:5">
      <c r="A255" s="321">
        <v>213</v>
      </c>
      <c r="B255" s="322" t="s">
        <v>54</v>
      </c>
      <c r="C255" s="323">
        <f>C256+C266+C276+C281+C284+C289+C292</f>
        <v>12722.971115</v>
      </c>
      <c r="E255" s="337">
        <f>SUM(E256:E293)</f>
        <v>6760.71</v>
      </c>
    </row>
    <row r="256" ht="20.25" customHeight="1" spans="1:3">
      <c r="A256" s="326">
        <v>21301</v>
      </c>
      <c r="B256" s="327" t="s">
        <v>286</v>
      </c>
      <c r="C256" s="328">
        <f>SUM(C257:C265)</f>
        <v>1667.285</v>
      </c>
    </row>
    <row r="257" ht="20.25" customHeight="1" spans="1:5">
      <c r="A257" s="326">
        <v>2130108</v>
      </c>
      <c r="B257" s="327" t="s">
        <v>287</v>
      </c>
      <c r="C257" s="346">
        <v>42.49</v>
      </c>
      <c r="E257" s="337">
        <v>0.81</v>
      </c>
    </row>
    <row r="258" ht="20.25" customHeight="1" spans="1:5">
      <c r="A258" s="326">
        <v>2130109</v>
      </c>
      <c r="B258" s="327" t="s">
        <v>288</v>
      </c>
      <c r="C258" s="346">
        <f>21-15</f>
        <v>6</v>
      </c>
      <c r="E258" s="337">
        <v>15</v>
      </c>
    </row>
    <row r="259" ht="20.25" customHeight="1" spans="1:26">
      <c r="A259" s="357">
        <v>2130119</v>
      </c>
      <c r="B259" s="351" t="s">
        <v>289</v>
      </c>
      <c r="C259" s="346">
        <v>17.7</v>
      </c>
      <c r="D259" s="352"/>
      <c r="E259" s="353">
        <v>18.9</v>
      </c>
      <c r="F259" s="353"/>
      <c r="G259" s="354"/>
      <c r="H259" s="354"/>
      <c r="I259" s="359"/>
      <c r="J259" s="360"/>
      <c r="K259" s="353"/>
      <c r="L259" s="353"/>
      <c r="M259" s="353"/>
      <c r="N259" s="353"/>
      <c r="O259" s="353"/>
      <c r="P259" s="353"/>
      <c r="Q259" s="353"/>
      <c r="R259" s="353"/>
      <c r="S259" s="353"/>
      <c r="T259" s="353"/>
      <c r="U259" s="353"/>
      <c r="V259" s="353"/>
      <c r="W259" s="353"/>
      <c r="X259" s="353"/>
      <c r="Y259" s="353"/>
      <c r="Z259" s="353"/>
    </row>
    <row r="260" ht="20.25" customHeight="1" spans="1:26">
      <c r="A260" s="357">
        <v>2130120</v>
      </c>
      <c r="B260" s="351" t="s">
        <v>290</v>
      </c>
      <c r="C260" s="346">
        <v>327</v>
      </c>
      <c r="D260" s="352"/>
      <c r="E260" s="353">
        <v>292</v>
      </c>
      <c r="F260" s="353"/>
      <c r="G260" s="354"/>
      <c r="H260" s="354"/>
      <c r="I260" s="359"/>
      <c r="J260" s="360"/>
      <c r="K260" s="353"/>
      <c r="L260" s="353"/>
      <c r="M260" s="353"/>
      <c r="N260" s="353"/>
      <c r="O260" s="353"/>
      <c r="P260" s="353"/>
      <c r="Q260" s="353"/>
      <c r="R260" s="353"/>
      <c r="S260" s="353"/>
      <c r="T260" s="353"/>
      <c r="U260" s="353"/>
      <c r="V260" s="353"/>
      <c r="W260" s="353"/>
      <c r="X260" s="353"/>
      <c r="Y260" s="353"/>
      <c r="Z260" s="353"/>
    </row>
    <row r="261" ht="20.25" customHeight="1" spans="1:5">
      <c r="A261" s="357">
        <v>2130122</v>
      </c>
      <c r="B261" s="351" t="s">
        <v>291</v>
      </c>
      <c r="C261" s="346">
        <v>60.895</v>
      </c>
      <c r="E261" s="337">
        <v>45.86</v>
      </c>
    </row>
    <row r="262" ht="20.25" customHeight="1" spans="1:5">
      <c r="A262" s="357">
        <v>2130124</v>
      </c>
      <c r="B262" s="351" t="s">
        <v>292</v>
      </c>
      <c r="C262" s="346">
        <v>0.7</v>
      </c>
      <c r="E262" s="337"/>
    </row>
    <row r="263" ht="20.25" customHeight="1" spans="1:5">
      <c r="A263" s="357">
        <v>2130126</v>
      </c>
      <c r="B263" s="351" t="s">
        <v>293</v>
      </c>
      <c r="C263" s="346">
        <v>206</v>
      </c>
      <c r="E263" s="337">
        <v>1474</v>
      </c>
    </row>
    <row r="264" ht="20.25" customHeight="1" spans="1:26">
      <c r="A264" s="357">
        <v>2130148</v>
      </c>
      <c r="B264" s="351" t="s">
        <v>294</v>
      </c>
      <c r="C264" s="346"/>
      <c r="D264" s="352"/>
      <c r="E264" s="353">
        <v>1860</v>
      </c>
      <c r="F264" s="353"/>
      <c r="G264" s="354"/>
      <c r="H264" s="354"/>
      <c r="I264" s="359"/>
      <c r="J264" s="360"/>
      <c r="K264" s="353"/>
      <c r="L264" s="353"/>
      <c r="M264" s="353"/>
      <c r="N264" s="353"/>
      <c r="O264" s="353"/>
      <c r="P264" s="353"/>
      <c r="Q264" s="353"/>
      <c r="R264" s="353"/>
      <c r="S264" s="353"/>
      <c r="T264" s="353"/>
      <c r="U264" s="353"/>
      <c r="V264" s="353"/>
      <c r="W264" s="353"/>
      <c r="X264" s="353"/>
      <c r="Y264" s="353"/>
      <c r="Z264" s="353"/>
    </row>
    <row r="265" ht="20.25" customHeight="1" spans="1:5">
      <c r="A265" s="326">
        <v>2130199</v>
      </c>
      <c r="B265" s="327" t="s">
        <v>295</v>
      </c>
      <c r="C265" s="346">
        <v>1006.5</v>
      </c>
      <c r="E265" s="337">
        <v>787</v>
      </c>
    </row>
    <row r="266" ht="20.25" customHeight="1" spans="1:3">
      <c r="A266" s="326">
        <v>21302</v>
      </c>
      <c r="B266" s="327" t="s">
        <v>296</v>
      </c>
      <c r="C266" s="328">
        <f>SUM(C267:C275)</f>
        <v>7267.066115</v>
      </c>
    </row>
    <row r="267" ht="20.25" customHeight="1" spans="1:3">
      <c r="A267" s="326">
        <v>2130201</v>
      </c>
      <c r="B267" s="327" t="s">
        <v>83</v>
      </c>
      <c r="C267" s="346">
        <v>409.345778</v>
      </c>
    </row>
    <row r="268" ht="20.25" customHeight="1" spans="1:3">
      <c r="A268" s="326">
        <v>2130202</v>
      </c>
      <c r="B268" s="327" t="s">
        <v>84</v>
      </c>
      <c r="C268" s="328">
        <v>0</v>
      </c>
    </row>
    <row r="269" ht="20.25" customHeight="1" spans="1:3">
      <c r="A269" s="326">
        <v>2130204</v>
      </c>
      <c r="B269" s="327" t="s">
        <v>297</v>
      </c>
      <c r="C269" s="346">
        <v>2023.250337</v>
      </c>
    </row>
    <row r="270" ht="20.25" customHeight="1" spans="1:5">
      <c r="A270" s="326">
        <v>2130205</v>
      </c>
      <c r="B270" s="327" t="s">
        <v>298</v>
      </c>
      <c r="C270" s="346">
        <v>4252</v>
      </c>
      <c r="E270" s="337">
        <v>216</v>
      </c>
    </row>
    <row r="271" ht="20.25" customHeight="1" spans="1:3">
      <c r="A271" s="326">
        <v>2130207</v>
      </c>
      <c r="B271" s="327" t="s">
        <v>299</v>
      </c>
      <c r="C271" s="346">
        <v>328</v>
      </c>
    </row>
    <row r="272" ht="20.25" customHeight="1" spans="1:5">
      <c r="A272" s="357">
        <v>2130221</v>
      </c>
      <c r="B272" s="351" t="s">
        <v>300</v>
      </c>
      <c r="C272" s="346"/>
      <c r="E272" s="337">
        <v>60</v>
      </c>
    </row>
    <row r="273" ht="20.25" customHeight="1" spans="1:5">
      <c r="A273" s="326" t="s">
        <v>301</v>
      </c>
      <c r="B273" s="327" t="s">
        <v>302</v>
      </c>
      <c r="C273" s="346">
        <v>106.47</v>
      </c>
      <c r="E273" s="337">
        <v>10</v>
      </c>
    </row>
    <row r="274" ht="20.25" customHeight="1" spans="1:5">
      <c r="A274" s="326">
        <v>2130237</v>
      </c>
      <c r="B274" s="327" t="s">
        <v>303</v>
      </c>
      <c r="C274" s="346">
        <v>23</v>
      </c>
      <c r="E274" s="337"/>
    </row>
    <row r="275" ht="20.25" customHeight="1" spans="1:5">
      <c r="A275" s="326">
        <v>2130299</v>
      </c>
      <c r="B275" s="327" t="s">
        <v>304</v>
      </c>
      <c r="C275" s="346">
        <v>125</v>
      </c>
      <c r="E275" s="337">
        <v>1.02</v>
      </c>
    </row>
    <row r="276" ht="20.25" customHeight="1" spans="1:3">
      <c r="A276" s="326">
        <v>21303</v>
      </c>
      <c r="B276" s="327" t="s">
        <v>305</v>
      </c>
      <c r="C276" s="328">
        <f>SUM(C277:C280)</f>
        <v>254.94</v>
      </c>
    </row>
    <row r="277" ht="20.25" customHeight="1" spans="1:3">
      <c r="A277" s="326">
        <v>2130304</v>
      </c>
      <c r="B277" s="327" t="s">
        <v>306</v>
      </c>
      <c r="C277" s="346"/>
    </row>
    <row r="278" ht="20.25" customHeight="1" spans="1:3">
      <c r="A278" s="326">
        <v>2130314</v>
      </c>
      <c r="B278" s="327" t="s">
        <v>307</v>
      </c>
      <c r="C278" s="346"/>
    </row>
    <row r="279" ht="20.25" customHeight="1" spans="1:3">
      <c r="A279" s="326">
        <v>2130315</v>
      </c>
      <c r="B279" s="327" t="s">
        <v>308</v>
      </c>
      <c r="C279" s="346">
        <v>10</v>
      </c>
    </row>
    <row r="280" ht="20.25" customHeight="1" spans="1:5">
      <c r="A280" s="357">
        <v>2130399</v>
      </c>
      <c r="B280" s="351" t="s">
        <v>309</v>
      </c>
      <c r="C280" s="346">
        <v>244.94</v>
      </c>
      <c r="E280" s="337">
        <v>1374.69</v>
      </c>
    </row>
    <row r="281" ht="20.25" customHeight="1" spans="1:3">
      <c r="A281" s="326" t="s">
        <v>310</v>
      </c>
      <c r="B281" s="327" t="s">
        <v>311</v>
      </c>
      <c r="C281" s="328">
        <f>C282+C283</f>
        <v>64</v>
      </c>
    </row>
    <row r="282" ht="20.25" customHeight="1" spans="1:3">
      <c r="A282" s="326" t="s">
        <v>312</v>
      </c>
      <c r="B282" s="327" t="s">
        <v>313</v>
      </c>
      <c r="C282" s="328">
        <v>0</v>
      </c>
    </row>
    <row r="283" ht="20.25" customHeight="1" spans="1:5">
      <c r="A283" s="326" t="s">
        <v>314</v>
      </c>
      <c r="B283" s="327" t="s">
        <v>315</v>
      </c>
      <c r="C283" s="346">
        <v>64</v>
      </c>
      <c r="E283" s="337">
        <v>68</v>
      </c>
    </row>
    <row r="284" ht="20.25" customHeight="1" spans="1:3">
      <c r="A284" s="326">
        <v>21307</v>
      </c>
      <c r="B284" s="327" t="s">
        <v>316</v>
      </c>
      <c r="C284" s="328">
        <f>SUM(C285:C288)</f>
        <v>2524.22</v>
      </c>
    </row>
    <row r="285" ht="20.25" customHeight="1" spans="1:5">
      <c r="A285" s="326" t="s">
        <v>317</v>
      </c>
      <c r="B285" s="327" t="s">
        <v>318</v>
      </c>
      <c r="C285" s="346">
        <v>110</v>
      </c>
      <c r="E285" s="337">
        <v>117</v>
      </c>
    </row>
    <row r="286" ht="20.25" customHeight="1" spans="1:5">
      <c r="A286" s="326">
        <v>2130705</v>
      </c>
      <c r="B286" s="327" t="s">
        <v>319</v>
      </c>
      <c r="C286" s="346">
        <v>2388.22</v>
      </c>
      <c r="E286" s="337">
        <v>114.4</v>
      </c>
    </row>
    <row r="287" ht="20.25" customHeight="1" spans="1:3">
      <c r="A287" s="357">
        <v>2130707</v>
      </c>
      <c r="B287" s="351" t="s">
        <v>320</v>
      </c>
      <c r="C287" s="346"/>
    </row>
    <row r="288" ht="20.25" customHeight="1" spans="1:3">
      <c r="A288" s="357">
        <v>2130799</v>
      </c>
      <c r="B288" s="351" t="s">
        <v>321</v>
      </c>
      <c r="C288" s="346">
        <v>26</v>
      </c>
    </row>
    <row r="289" ht="20.25" customHeight="1" spans="1:3">
      <c r="A289" s="326">
        <v>21308</v>
      </c>
      <c r="B289" s="327" t="s">
        <v>322</v>
      </c>
      <c r="C289" s="328">
        <f>SUM(C290:C291)</f>
        <v>343.46</v>
      </c>
    </row>
    <row r="290" ht="20.25" customHeight="1" spans="1:5">
      <c r="A290" s="326">
        <v>2130803</v>
      </c>
      <c r="B290" s="327" t="s">
        <v>323</v>
      </c>
      <c r="C290" s="346">
        <v>280</v>
      </c>
      <c r="E290" s="337">
        <v>306.03</v>
      </c>
    </row>
    <row r="291" ht="20.25" customHeight="1" spans="1:3">
      <c r="A291" s="326">
        <v>2130804</v>
      </c>
      <c r="B291" s="327" t="s">
        <v>324</v>
      </c>
      <c r="C291" s="346">
        <v>63.46</v>
      </c>
    </row>
    <row r="292" ht="20.25" customHeight="1" spans="1:3">
      <c r="A292" s="326">
        <v>21399</v>
      </c>
      <c r="B292" s="327" t="s">
        <v>325</v>
      </c>
      <c r="C292" s="346">
        <f>C293</f>
        <v>602</v>
      </c>
    </row>
    <row r="293" ht="20.25" customHeight="1" spans="1:3">
      <c r="A293" s="326">
        <v>2139999</v>
      </c>
      <c r="B293" s="327" t="s">
        <v>325</v>
      </c>
      <c r="C293" s="346">
        <v>602</v>
      </c>
    </row>
    <row r="294" ht="18" customHeight="1" spans="1:5">
      <c r="A294" s="321">
        <v>214</v>
      </c>
      <c r="B294" s="322" t="s">
        <v>55</v>
      </c>
      <c r="C294" s="323">
        <f>C295+C298</f>
        <v>313</v>
      </c>
      <c r="E294" s="337">
        <v>21</v>
      </c>
    </row>
    <row r="295" ht="18" customHeight="1" spans="1:3">
      <c r="A295" s="326">
        <v>21401</v>
      </c>
      <c r="B295" s="327" t="s">
        <v>326</v>
      </c>
      <c r="C295" s="328">
        <f>SUM(C296:C297)</f>
        <v>133</v>
      </c>
    </row>
    <row r="296" ht="18" customHeight="1" spans="1:3">
      <c r="A296" s="326">
        <v>2140101</v>
      </c>
      <c r="B296" s="327" t="s">
        <v>83</v>
      </c>
      <c r="C296" s="346">
        <v>112</v>
      </c>
    </row>
    <row r="297" ht="18" customHeight="1" spans="1:5">
      <c r="A297" s="357">
        <v>2140106</v>
      </c>
      <c r="B297" s="351" t="s">
        <v>327</v>
      </c>
      <c r="C297" s="346">
        <v>21</v>
      </c>
      <c r="E297" s="337">
        <v>21</v>
      </c>
    </row>
    <row r="298" ht="18" customHeight="1" spans="1:3">
      <c r="A298" s="326">
        <v>21499</v>
      </c>
      <c r="B298" s="327" t="s">
        <v>328</v>
      </c>
      <c r="C298" s="328">
        <v>180</v>
      </c>
    </row>
    <row r="299" ht="18" customHeight="1" spans="1:3">
      <c r="A299" s="326">
        <v>2149901</v>
      </c>
      <c r="B299" s="327" t="s">
        <v>329</v>
      </c>
      <c r="C299" s="328">
        <v>180</v>
      </c>
    </row>
    <row r="300" ht="18" customHeight="1" spans="1:5">
      <c r="A300" s="321">
        <v>215</v>
      </c>
      <c r="B300" s="322" t="s">
        <v>58</v>
      </c>
      <c r="C300" s="323">
        <f>C301+C304</f>
        <v>61</v>
      </c>
      <c r="E300" s="337">
        <v>1000</v>
      </c>
    </row>
    <row r="301" ht="18" customHeight="1" spans="1:3">
      <c r="A301" s="357">
        <v>21502</v>
      </c>
      <c r="B301" s="351" t="s">
        <v>330</v>
      </c>
      <c r="C301" s="346">
        <f>C303</f>
        <v>26</v>
      </c>
    </row>
    <row r="302" ht="18" customHeight="1" spans="1:5">
      <c r="A302" s="357">
        <v>2150205</v>
      </c>
      <c r="B302" s="351" t="s">
        <v>331</v>
      </c>
      <c r="C302" s="346"/>
      <c r="E302" s="337">
        <v>1000</v>
      </c>
    </row>
    <row r="303" ht="18" customHeight="1" spans="1:5">
      <c r="A303" s="357">
        <v>2150207</v>
      </c>
      <c r="B303" s="351" t="s">
        <v>332</v>
      </c>
      <c r="C303" s="346">
        <v>26</v>
      </c>
      <c r="E303" s="337"/>
    </row>
    <row r="304" ht="18" customHeight="1" spans="1:3">
      <c r="A304" s="326">
        <v>21507</v>
      </c>
      <c r="B304" s="327" t="s">
        <v>333</v>
      </c>
      <c r="C304" s="346">
        <v>35</v>
      </c>
    </row>
    <row r="305" ht="18" customHeight="1" spans="1:3">
      <c r="A305" s="326">
        <v>2150701</v>
      </c>
      <c r="B305" s="327" t="s">
        <v>83</v>
      </c>
      <c r="C305" s="346">
        <v>35</v>
      </c>
    </row>
    <row r="306" ht="18" customHeight="1" spans="1:3">
      <c r="A306" s="321">
        <v>220</v>
      </c>
      <c r="B306" s="322" t="s">
        <v>60</v>
      </c>
      <c r="C306" s="323">
        <f>C307</f>
        <v>8690.098795</v>
      </c>
    </row>
    <row r="307" ht="18" customHeight="1" spans="1:3">
      <c r="A307" s="326">
        <v>22001</v>
      </c>
      <c r="B307" s="327" t="s">
        <v>334</v>
      </c>
      <c r="C307" s="328">
        <f>SUM(C308:C312)</f>
        <v>8690.098795</v>
      </c>
    </row>
    <row r="308" ht="18" customHeight="1" spans="1:3">
      <c r="A308" s="326">
        <v>2200101</v>
      </c>
      <c r="B308" s="327" t="s">
        <v>83</v>
      </c>
      <c r="C308" s="346">
        <v>2208.998795</v>
      </c>
    </row>
    <row r="309" ht="18" customHeight="1" spans="1:3">
      <c r="A309" s="326">
        <v>2200106</v>
      </c>
      <c r="B309" s="327" t="s">
        <v>335</v>
      </c>
      <c r="C309" s="346">
        <v>3527</v>
      </c>
    </row>
    <row r="310" ht="18" customHeight="1" spans="1:3">
      <c r="A310" s="326">
        <v>2200109</v>
      </c>
      <c r="B310" s="327" t="s">
        <v>336</v>
      </c>
      <c r="C310" s="346">
        <v>130</v>
      </c>
    </row>
    <row r="311" ht="18" customHeight="1" spans="1:3">
      <c r="A311" s="326">
        <v>2200120</v>
      </c>
      <c r="B311" s="327" t="s">
        <v>337</v>
      </c>
      <c r="C311" s="346">
        <v>2815.1</v>
      </c>
    </row>
    <row r="312" ht="18" customHeight="1" spans="1:3">
      <c r="A312" s="326">
        <v>2200150</v>
      </c>
      <c r="B312" s="327" t="s">
        <v>81</v>
      </c>
      <c r="C312" s="346">
        <v>9</v>
      </c>
    </row>
    <row r="313" ht="18" customHeight="1" spans="1:5">
      <c r="A313" s="321">
        <v>221</v>
      </c>
      <c r="B313" s="322" t="s">
        <v>61</v>
      </c>
      <c r="C313" s="323">
        <f>C314+C319</f>
        <v>1960.569419</v>
      </c>
      <c r="E313" s="337">
        <f>SUM(E314:E320)</f>
        <v>80.7</v>
      </c>
    </row>
    <row r="314" ht="18" customHeight="1" spans="1:3">
      <c r="A314" s="326" t="s">
        <v>338</v>
      </c>
      <c r="B314" s="327" t="s">
        <v>339</v>
      </c>
      <c r="C314" s="328">
        <f>SUM(C315:C318)</f>
        <v>234.1</v>
      </c>
    </row>
    <row r="315" ht="18" customHeight="1" spans="1:3">
      <c r="A315" s="326">
        <v>2210103</v>
      </c>
      <c r="B315" s="327" t="s">
        <v>340</v>
      </c>
      <c r="C315" s="328">
        <v>191</v>
      </c>
    </row>
    <row r="316" ht="18" customHeight="1" spans="1:5">
      <c r="A316" s="357">
        <v>2210105</v>
      </c>
      <c r="B316" s="327" t="s">
        <v>341</v>
      </c>
      <c r="C316" s="346">
        <v>18.3</v>
      </c>
      <c r="E316" s="337">
        <v>42.7</v>
      </c>
    </row>
    <row r="317" ht="18" customHeight="1" spans="1:26">
      <c r="A317" s="357">
        <v>2210111</v>
      </c>
      <c r="B317" s="327" t="s">
        <v>342</v>
      </c>
      <c r="C317" s="346"/>
      <c r="D317" s="352"/>
      <c r="E317" s="353">
        <v>38</v>
      </c>
      <c r="F317" s="353"/>
      <c r="G317" s="354"/>
      <c r="H317" s="354"/>
      <c r="I317" s="359"/>
      <c r="J317" s="360"/>
      <c r="K317" s="353"/>
      <c r="L317" s="353"/>
      <c r="M317" s="353"/>
      <c r="N317" s="353"/>
      <c r="O317" s="353"/>
      <c r="P317" s="353"/>
      <c r="Q317" s="353"/>
      <c r="R317" s="353"/>
      <c r="S317" s="353"/>
      <c r="T317" s="353"/>
      <c r="U317" s="353"/>
      <c r="V317" s="353"/>
      <c r="W317" s="353"/>
      <c r="X317" s="353"/>
      <c r="Y317" s="353"/>
      <c r="Z317" s="353"/>
    </row>
    <row r="318" ht="18" customHeight="1" spans="1:26">
      <c r="A318" s="357">
        <v>2210199</v>
      </c>
      <c r="B318" s="327" t="s">
        <v>343</v>
      </c>
      <c r="C318" s="346">
        <v>24.8</v>
      </c>
      <c r="D318" s="352"/>
      <c r="E318" s="353"/>
      <c r="F318" s="353"/>
      <c r="G318" s="354"/>
      <c r="H318" s="354"/>
      <c r="I318" s="359"/>
      <c r="J318" s="360"/>
      <c r="K318" s="353"/>
      <c r="L318" s="353"/>
      <c r="M318" s="353"/>
      <c r="N318" s="353"/>
      <c r="O318" s="353"/>
      <c r="P318" s="353"/>
      <c r="Q318" s="353"/>
      <c r="R318" s="353"/>
      <c r="S318" s="353"/>
      <c r="T318" s="353"/>
      <c r="U318" s="353"/>
      <c r="V318" s="353"/>
      <c r="W318" s="353"/>
      <c r="X318" s="353"/>
      <c r="Y318" s="353"/>
      <c r="Z318" s="353"/>
    </row>
    <row r="319" ht="18" customHeight="1" spans="1:3">
      <c r="A319" s="326">
        <v>22102</v>
      </c>
      <c r="B319" s="327" t="s">
        <v>344</v>
      </c>
      <c r="C319" s="346">
        <f>C320</f>
        <v>1726.469419</v>
      </c>
    </row>
    <row r="320" ht="20" customHeight="1" spans="1:3">
      <c r="A320" s="326">
        <v>2210201</v>
      </c>
      <c r="B320" s="327" t="s">
        <v>345</v>
      </c>
      <c r="C320" s="351">
        <v>1726.469419</v>
      </c>
    </row>
    <row r="321" ht="20" customHeight="1" spans="1:5">
      <c r="A321" s="321">
        <v>224</v>
      </c>
      <c r="B321" s="322" t="s">
        <v>64</v>
      </c>
      <c r="C321" s="322">
        <f>C322+C328+C332+C337+C340+C335</f>
        <v>962.187219</v>
      </c>
      <c r="E321" s="342">
        <v>21.7338</v>
      </c>
    </row>
    <row r="322" ht="20" customHeight="1" spans="1:3">
      <c r="A322" s="326">
        <v>22401</v>
      </c>
      <c r="B322" s="327" t="s">
        <v>346</v>
      </c>
      <c r="C322" s="327">
        <f>SUM(C323:C327)</f>
        <v>496.977219</v>
      </c>
    </row>
    <row r="323" ht="20" customHeight="1" spans="1:3">
      <c r="A323" s="326">
        <v>2240101</v>
      </c>
      <c r="B323" s="327" t="s">
        <v>83</v>
      </c>
      <c r="C323" s="351">
        <v>365.977219</v>
      </c>
    </row>
    <row r="324" ht="20" customHeight="1" spans="1:3">
      <c r="A324" s="326">
        <v>2240102</v>
      </c>
      <c r="B324" s="327" t="s">
        <v>84</v>
      </c>
      <c r="C324" s="351"/>
    </row>
    <row r="325" ht="20" customHeight="1" spans="1:3">
      <c r="A325" s="326">
        <v>2240103</v>
      </c>
      <c r="B325" s="327" t="s">
        <v>85</v>
      </c>
      <c r="C325" s="351">
        <v>73</v>
      </c>
    </row>
    <row r="326" ht="20" customHeight="1" spans="1:3">
      <c r="A326" s="326">
        <v>2240106</v>
      </c>
      <c r="B326" s="327" t="s">
        <v>347</v>
      </c>
      <c r="C326" s="351">
        <v>37</v>
      </c>
    </row>
    <row r="327" ht="20" customHeight="1" spans="1:3">
      <c r="A327" s="326">
        <v>2240109</v>
      </c>
      <c r="B327" s="327" t="s">
        <v>348</v>
      </c>
      <c r="C327" s="351">
        <v>21</v>
      </c>
    </row>
    <row r="328" ht="20" customHeight="1" spans="1:3">
      <c r="A328" s="326">
        <v>22402</v>
      </c>
      <c r="B328" s="327" t="s">
        <v>349</v>
      </c>
      <c r="C328" s="327">
        <f>SUM(C329:C331)</f>
        <v>358</v>
      </c>
    </row>
    <row r="329" ht="20" customHeight="1" spans="1:3">
      <c r="A329" s="326">
        <v>2240201</v>
      </c>
      <c r="B329" s="327" t="s">
        <v>83</v>
      </c>
      <c r="C329" s="351">
        <v>30</v>
      </c>
    </row>
    <row r="330" ht="20" customHeight="1" spans="1:3">
      <c r="A330" s="326">
        <v>2240204</v>
      </c>
      <c r="B330" s="327" t="s">
        <v>350</v>
      </c>
      <c r="C330" s="351">
        <v>178</v>
      </c>
    </row>
    <row r="331" ht="20" customHeight="1" spans="1:3">
      <c r="A331" s="326">
        <v>2240299</v>
      </c>
      <c r="B331" s="327" t="s">
        <v>351</v>
      </c>
      <c r="C331" s="351">
        <v>150</v>
      </c>
    </row>
    <row r="332" ht="20" customHeight="1" spans="1:3">
      <c r="A332" s="326">
        <v>22405</v>
      </c>
      <c r="B332" s="327" t="s">
        <v>352</v>
      </c>
      <c r="C332" s="327">
        <f>SUM(C333:C334)</f>
        <v>25</v>
      </c>
    </row>
    <row r="333" ht="20" customHeight="1" spans="1:3">
      <c r="A333" s="357">
        <v>2240501</v>
      </c>
      <c r="B333" s="351" t="s">
        <v>83</v>
      </c>
      <c r="C333" s="351"/>
    </row>
    <row r="334" ht="20" customHeight="1" spans="1:3">
      <c r="A334" s="357">
        <v>2240506</v>
      </c>
      <c r="B334" s="351" t="s">
        <v>353</v>
      </c>
      <c r="C334" s="351">
        <v>25</v>
      </c>
    </row>
    <row r="335" ht="20" customHeight="1" spans="1:3">
      <c r="A335" s="357">
        <v>22406</v>
      </c>
      <c r="B335" s="351" t="s">
        <v>354</v>
      </c>
      <c r="C335" s="351">
        <v>33.9</v>
      </c>
    </row>
    <row r="336" ht="20" customHeight="1" spans="1:3">
      <c r="A336" s="357">
        <v>2240699</v>
      </c>
      <c r="B336" s="351" t="s">
        <v>355</v>
      </c>
      <c r="C336" s="351">
        <v>33.9</v>
      </c>
    </row>
    <row r="337" ht="20" customHeight="1" spans="1:3">
      <c r="A337" s="326">
        <v>22407</v>
      </c>
      <c r="B337" s="327" t="s">
        <v>356</v>
      </c>
      <c r="C337" s="327">
        <f>SUM(C338:C339)</f>
        <v>48.31</v>
      </c>
    </row>
    <row r="338" ht="20" customHeight="1" spans="1:26">
      <c r="A338" s="357">
        <v>2240703</v>
      </c>
      <c r="B338" s="351" t="s">
        <v>357</v>
      </c>
      <c r="C338" s="351">
        <v>28.31</v>
      </c>
      <c r="D338" s="352"/>
      <c r="E338" s="353">
        <v>21.7338</v>
      </c>
      <c r="F338" s="353"/>
      <c r="G338" s="354"/>
      <c r="H338" s="354"/>
      <c r="I338" s="359"/>
      <c r="J338" s="360"/>
      <c r="K338" s="353"/>
      <c r="L338" s="353"/>
      <c r="M338" s="353"/>
      <c r="N338" s="353"/>
      <c r="O338" s="353"/>
      <c r="P338" s="353"/>
      <c r="Q338" s="353"/>
      <c r="R338" s="353"/>
      <c r="S338" s="353"/>
      <c r="T338" s="353"/>
      <c r="U338" s="353"/>
      <c r="V338" s="353"/>
      <c r="W338" s="353"/>
      <c r="X338" s="353"/>
      <c r="Y338" s="353"/>
      <c r="Z338" s="353"/>
    </row>
    <row r="339" ht="20" customHeight="1" spans="1:3">
      <c r="A339" s="326">
        <v>2240799</v>
      </c>
      <c r="B339" s="327" t="s">
        <v>358</v>
      </c>
      <c r="C339" s="327">
        <v>20</v>
      </c>
    </row>
    <row r="340" ht="20" customHeight="1" spans="1:3">
      <c r="A340" s="357">
        <v>22499</v>
      </c>
      <c r="B340" s="351" t="s">
        <v>359</v>
      </c>
      <c r="C340" s="351"/>
    </row>
    <row r="341" ht="20" customHeight="1" spans="1:3">
      <c r="A341" s="357">
        <v>2249999</v>
      </c>
      <c r="B341" s="351" t="s">
        <v>360</v>
      </c>
      <c r="C341" s="351"/>
    </row>
    <row r="342" ht="20" customHeight="1" spans="1:3">
      <c r="A342" s="321">
        <v>227</v>
      </c>
      <c r="B342" s="322" t="s">
        <v>65</v>
      </c>
      <c r="C342" s="322">
        <v>2000</v>
      </c>
    </row>
    <row r="343" ht="20" customHeight="1" spans="1:3">
      <c r="A343" s="321">
        <v>229</v>
      </c>
      <c r="B343" s="322" t="s">
        <v>66</v>
      </c>
      <c r="C343" s="322">
        <f>C344</f>
        <v>18000</v>
      </c>
    </row>
    <row r="344" ht="20" customHeight="1" spans="1:3">
      <c r="A344" s="326">
        <v>22902</v>
      </c>
      <c r="B344" s="327" t="s">
        <v>361</v>
      </c>
      <c r="C344" s="351">
        <f>C345</f>
        <v>18000</v>
      </c>
    </row>
    <row r="345" ht="20" customHeight="1" spans="1:26">
      <c r="A345" s="326">
        <v>2290201</v>
      </c>
      <c r="B345" s="327" t="s">
        <v>361</v>
      </c>
      <c r="C345" s="351">
        <v>18000</v>
      </c>
      <c r="D345" s="352"/>
      <c r="E345" s="353"/>
      <c r="F345" s="353"/>
      <c r="G345" s="354"/>
      <c r="H345" s="354"/>
      <c r="I345" s="359"/>
      <c r="J345" s="360"/>
      <c r="K345" s="353"/>
      <c r="L345" s="353"/>
      <c r="M345" s="353"/>
      <c r="N345" s="353"/>
      <c r="O345" s="353"/>
      <c r="P345" s="353"/>
      <c r="Q345" s="353"/>
      <c r="R345" s="353"/>
      <c r="S345" s="353"/>
      <c r="T345" s="353"/>
      <c r="U345" s="353"/>
      <c r="V345" s="353"/>
      <c r="W345" s="353"/>
      <c r="X345" s="353"/>
      <c r="Y345" s="353"/>
      <c r="Z345" s="353"/>
    </row>
    <row r="346" ht="20" customHeight="1" spans="1:3">
      <c r="A346" s="321">
        <v>232</v>
      </c>
      <c r="B346" s="322" t="s">
        <v>67</v>
      </c>
      <c r="C346" s="322">
        <f>C347</f>
        <v>5850</v>
      </c>
    </row>
    <row r="347" ht="20" customHeight="1" spans="1:3">
      <c r="A347" s="326">
        <v>23203</v>
      </c>
      <c r="B347" s="327" t="s">
        <v>362</v>
      </c>
      <c r="C347" s="351">
        <f>C348</f>
        <v>5850</v>
      </c>
    </row>
    <row r="348" ht="20" customHeight="1" spans="1:3">
      <c r="A348" s="326">
        <v>2320301</v>
      </c>
      <c r="B348" s="327" t="s">
        <v>363</v>
      </c>
      <c r="C348" s="351">
        <v>5850</v>
      </c>
    </row>
    <row r="349" ht="20" customHeight="1" spans="1:3">
      <c r="A349" s="321">
        <v>233</v>
      </c>
      <c r="B349" s="322" t="s">
        <v>68</v>
      </c>
      <c r="C349" s="322">
        <v>100</v>
      </c>
    </row>
    <row r="350" ht="20" customHeight="1" spans="1:3">
      <c r="A350" s="326">
        <v>23303</v>
      </c>
      <c r="B350" s="327" t="s">
        <v>364</v>
      </c>
      <c r="C350" s="327">
        <v>100</v>
      </c>
    </row>
    <row r="351" ht="20" customHeight="1" spans="1:26">
      <c r="A351" s="357">
        <v>2330301</v>
      </c>
      <c r="B351" s="351" t="s">
        <v>364</v>
      </c>
      <c r="C351" s="327">
        <v>100</v>
      </c>
      <c r="D351" s="352"/>
      <c r="E351" s="353"/>
      <c r="F351" s="353"/>
      <c r="G351" s="354"/>
      <c r="H351" s="354"/>
      <c r="I351" s="359"/>
      <c r="J351" s="360"/>
      <c r="K351" s="353"/>
      <c r="L351" s="353"/>
      <c r="M351" s="353"/>
      <c r="N351" s="353"/>
      <c r="O351" s="353"/>
      <c r="P351" s="353"/>
      <c r="Q351" s="353"/>
      <c r="R351" s="353"/>
      <c r="S351" s="353"/>
      <c r="T351" s="353"/>
      <c r="U351" s="353"/>
      <c r="V351" s="353"/>
      <c r="W351" s="353"/>
      <c r="X351" s="353"/>
      <c r="Y351" s="353"/>
      <c r="Z351" s="353"/>
    </row>
    <row r="352" ht="24" customHeight="1" spans="1:5">
      <c r="A352" s="362" t="s">
        <v>365</v>
      </c>
      <c r="B352" s="363"/>
      <c r="C352" s="344">
        <f>C5+C62+C71+C90+C107+C116+C131+C184+C220+C239+C255+C294+C300+C306+C313+C321+C342+C343+C346+C349</f>
        <v>173445.862062</v>
      </c>
      <c r="D352" s="364">
        <v>221083</v>
      </c>
      <c r="E352" s="337" t="e">
        <f>E5+E62+E71+E90+E107+E116+E131+E184+E220+E239+E255+E294+E300+#REF!+E306+E313+E321</f>
        <v>#REF!</v>
      </c>
    </row>
  </sheetData>
  <autoFilter ref="A4:T352">
    <extLst/>
  </autoFilter>
  <mergeCells count="2">
    <mergeCell ref="A2:C2"/>
    <mergeCell ref="A352:B352"/>
  </mergeCells>
  <printOptions horizontalCentered="1"/>
  <pageMargins left="0.748031" right="0.748031" top="0.984252" bottom="0.984252" header="0.511811" footer="0.511811"/>
  <pageSetup paperSize="9" orientation="portrait"/>
  <headerFooter alignWithMargins="0"/>
  <ignoredErrors>
    <ignoredError sqref="A24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E73"/>
  <sheetViews>
    <sheetView view="pageBreakPreview" zoomScaleNormal="100" workbookViewId="0">
      <selection activeCell="C47" sqref="C47"/>
    </sheetView>
  </sheetViews>
  <sheetFormatPr defaultColWidth="9" defaultRowHeight="15.75" outlineLevelCol="4"/>
  <cols>
    <col min="1" max="1" width="19.4" style="102" customWidth="1"/>
    <col min="2" max="2" width="38.6" style="102" customWidth="1"/>
    <col min="3" max="3" width="17.2666666666667" style="103" customWidth="1"/>
    <col min="4" max="26" width="9" style="102"/>
  </cols>
  <sheetData>
    <row r="1" ht="21" customHeight="1" spans="1:1">
      <c r="A1" s="278" t="s">
        <v>366</v>
      </c>
    </row>
    <row r="2" ht="24.75" customHeight="1" spans="1:3">
      <c r="A2" s="279" t="s">
        <v>367</v>
      </c>
      <c r="B2" s="106"/>
      <c r="C2" s="106"/>
    </row>
    <row r="3" s="99" customFormat="1" ht="24" customHeight="1" spans="3:3">
      <c r="C3" s="107" t="s">
        <v>31</v>
      </c>
    </row>
    <row r="4" s="100" customFormat="1" ht="43.5" customHeight="1" spans="1:3">
      <c r="A4" s="108" t="s">
        <v>32</v>
      </c>
      <c r="B4" s="108" t="s">
        <v>368</v>
      </c>
      <c r="C4" s="109" t="s">
        <v>4</v>
      </c>
    </row>
    <row r="5" s="277" customFormat="1" ht="21" customHeight="1" spans="1:3">
      <c r="A5" s="280" t="s">
        <v>369</v>
      </c>
      <c r="B5" s="280" t="s">
        <v>370</v>
      </c>
      <c r="C5" s="281">
        <f>SUM(C6:C8)</f>
        <v>11633.26</v>
      </c>
    </row>
    <row r="6" s="170" customFormat="1" ht="21" customHeight="1" spans="1:3">
      <c r="A6" s="282" t="s">
        <v>371</v>
      </c>
      <c r="B6" s="283" t="s">
        <v>372</v>
      </c>
      <c r="C6" s="284">
        <v>7175.09</v>
      </c>
    </row>
    <row r="7" s="99" customFormat="1" ht="21" customHeight="1" spans="1:3">
      <c r="A7" s="282" t="s">
        <v>373</v>
      </c>
      <c r="B7" s="283" t="s">
        <v>374</v>
      </c>
      <c r="C7" s="284">
        <v>3233.38</v>
      </c>
    </row>
    <row r="8" s="100" customFormat="1" ht="21" customHeight="1" spans="1:4">
      <c r="A8" s="282" t="s">
        <v>375</v>
      </c>
      <c r="B8" s="283" t="s">
        <v>345</v>
      </c>
      <c r="C8" s="284">
        <v>1224.79</v>
      </c>
      <c r="D8" s="285"/>
    </row>
    <row r="9" s="99" customFormat="1" ht="21" customHeight="1" spans="1:5">
      <c r="A9" s="282" t="s">
        <v>376</v>
      </c>
      <c r="B9" s="286" t="s">
        <v>377</v>
      </c>
      <c r="C9" s="287"/>
      <c r="D9" s="285"/>
      <c r="E9" s="112"/>
    </row>
    <row r="10" s="100" customFormat="1" ht="21" customHeight="1" spans="1:4">
      <c r="A10" s="280" t="s">
        <v>378</v>
      </c>
      <c r="B10" s="280" t="s">
        <v>379</v>
      </c>
      <c r="C10" s="288">
        <f>SUM(C11:C20)</f>
        <v>2155.93</v>
      </c>
      <c r="D10" s="285"/>
    </row>
    <row r="11" s="100" customFormat="1" ht="21" customHeight="1" spans="1:3">
      <c r="A11" s="282" t="s">
        <v>380</v>
      </c>
      <c r="B11" s="286" t="s">
        <v>381</v>
      </c>
      <c r="C11" s="289">
        <v>1809.38</v>
      </c>
    </row>
    <row r="12" ht="21" customHeight="1" spans="1:3">
      <c r="A12" s="282" t="s">
        <v>382</v>
      </c>
      <c r="B12" s="283" t="s">
        <v>383</v>
      </c>
      <c r="C12" s="284">
        <v>91.2</v>
      </c>
    </row>
    <row r="13" ht="21" customHeight="1" spans="1:3">
      <c r="A13" s="282" t="s">
        <v>384</v>
      </c>
      <c r="B13" s="283" t="s">
        <v>385</v>
      </c>
      <c r="C13" s="284">
        <v>67.43</v>
      </c>
    </row>
    <row r="14" ht="21" customHeight="1" spans="1:3">
      <c r="A14" s="282" t="s">
        <v>386</v>
      </c>
      <c r="B14" s="283" t="s">
        <v>387</v>
      </c>
      <c r="C14" s="284"/>
    </row>
    <row r="15" ht="21" customHeight="1" spans="1:3">
      <c r="A15" s="282" t="s">
        <v>388</v>
      </c>
      <c r="B15" s="283" t="s">
        <v>389</v>
      </c>
      <c r="C15" s="284"/>
    </row>
    <row r="16" ht="21" customHeight="1" spans="1:3">
      <c r="A16" s="282" t="s">
        <v>390</v>
      </c>
      <c r="B16" s="283" t="s">
        <v>391</v>
      </c>
      <c r="C16" s="284">
        <v>10.14</v>
      </c>
    </row>
    <row r="17" ht="21" customHeight="1" spans="1:3">
      <c r="A17" s="282" t="s">
        <v>392</v>
      </c>
      <c r="B17" s="283" t="s">
        <v>393</v>
      </c>
      <c r="C17" s="284"/>
    </row>
    <row r="18" ht="21" customHeight="1" spans="1:3">
      <c r="A18" s="282" t="s">
        <v>394</v>
      </c>
      <c r="B18" s="283" t="s">
        <v>395</v>
      </c>
      <c r="C18" s="284">
        <v>48.4</v>
      </c>
    </row>
    <row r="19" ht="21" customHeight="1" spans="1:3">
      <c r="A19" s="282" t="s">
        <v>396</v>
      </c>
      <c r="B19" s="283" t="s">
        <v>397</v>
      </c>
      <c r="C19" s="284"/>
    </row>
    <row r="20" ht="21" customHeight="1" spans="1:3">
      <c r="A20" s="282" t="s">
        <v>398</v>
      </c>
      <c r="B20" s="283" t="s">
        <v>399</v>
      </c>
      <c r="C20" s="284">
        <v>129.38</v>
      </c>
    </row>
    <row r="21" s="101" customFormat="1" ht="21" customHeight="1" spans="1:3">
      <c r="A21" s="280" t="s">
        <v>400</v>
      </c>
      <c r="B21" s="280" t="s">
        <v>401</v>
      </c>
      <c r="C21" s="290">
        <f>SUM(C22:C28)</f>
        <v>34.4</v>
      </c>
    </row>
    <row r="22" ht="21" customHeight="1" spans="1:3">
      <c r="A22" s="282" t="s">
        <v>402</v>
      </c>
      <c r="B22" s="286" t="s">
        <v>403</v>
      </c>
      <c r="C22" s="291"/>
    </row>
    <row r="23" ht="21" customHeight="1" spans="1:3">
      <c r="A23" s="282" t="s">
        <v>404</v>
      </c>
      <c r="B23" s="286" t="s">
        <v>405</v>
      </c>
      <c r="C23" s="291"/>
    </row>
    <row r="24" ht="21" customHeight="1" spans="1:3">
      <c r="A24" s="282" t="s">
        <v>406</v>
      </c>
      <c r="B24" s="286" t="s">
        <v>407</v>
      </c>
      <c r="C24" s="291"/>
    </row>
    <row r="25" ht="21" customHeight="1" spans="1:3">
      <c r="A25" s="282" t="s">
        <v>408</v>
      </c>
      <c r="B25" s="286" t="s">
        <v>409</v>
      </c>
      <c r="C25" s="292"/>
    </row>
    <row r="26" ht="21" customHeight="1" spans="1:3">
      <c r="A26" s="282" t="s">
        <v>410</v>
      </c>
      <c r="B26" s="283" t="s">
        <v>411</v>
      </c>
      <c r="C26" s="284">
        <v>34.4</v>
      </c>
    </row>
    <row r="27" ht="21" customHeight="1" spans="1:3">
      <c r="A27" s="282" t="s">
        <v>412</v>
      </c>
      <c r="B27" s="286" t="s">
        <v>413</v>
      </c>
      <c r="C27" s="287"/>
    </row>
    <row r="28" ht="21" customHeight="1" spans="1:3">
      <c r="A28" s="282" t="s">
        <v>414</v>
      </c>
      <c r="B28" s="286" t="s">
        <v>415</v>
      </c>
      <c r="C28" s="291"/>
    </row>
    <row r="29" s="101" customFormat="1" ht="21" customHeight="1" spans="1:3">
      <c r="A29" s="280" t="s">
        <v>416</v>
      </c>
      <c r="B29" s="280" t="s">
        <v>417</v>
      </c>
      <c r="C29" s="281">
        <f>SUM(C30:C31)</f>
        <v>22447.48</v>
      </c>
    </row>
    <row r="30" ht="21" customHeight="1" spans="1:3">
      <c r="A30" s="282" t="s">
        <v>418</v>
      </c>
      <c r="B30" s="283" t="s">
        <v>419</v>
      </c>
      <c r="C30" s="284">
        <v>21253.72</v>
      </c>
    </row>
    <row r="31" ht="21" customHeight="1" spans="1:3">
      <c r="A31" s="282" t="s">
        <v>420</v>
      </c>
      <c r="B31" s="283" t="s">
        <v>421</v>
      </c>
      <c r="C31" s="284">
        <v>1193.76</v>
      </c>
    </row>
    <row r="32" ht="21" customHeight="1" spans="1:3">
      <c r="A32" s="282" t="s">
        <v>422</v>
      </c>
      <c r="B32" s="286" t="s">
        <v>423</v>
      </c>
      <c r="C32" s="287"/>
    </row>
    <row r="33" s="101" customFormat="1" ht="21" customHeight="1" spans="1:3">
      <c r="A33" s="280" t="s">
        <v>424</v>
      </c>
      <c r="B33" s="280" t="s">
        <v>425</v>
      </c>
      <c r="C33" s="281">
        <f>SUM(C34:C35)</f>
        <v>9.08</v>
      </c>
    </row>
    <row r="34" ht="21" customHeight="1" spans="1:3">
      <c r="A34" s="282" t="s">
        <v>426</v>
      </c>
      <c r="B34" s="283" t="s">
        <v>427</v>
      </c>
      <c r="C34" s="284">
        <v>9.08</v>
      </c>
    </row>
    <row r="35" ht="21" customHeight="1" spans="1:3">
      <c r="A35" s="293" t="s">
        <v>428</v>
      </c>
      <c r="B35" s="286" t="s">
        <v>429</v>
      </c>
      <c r="C35" s="287"/>
    </row>
    <row r="36" s="101" customFormat="1" ht="21" customHeight="1" spans="1:3">
      <c r="A36" s="280" t="s">
        <v>430</v>
      </c>
      <c r="B36" s="280" t="s">
        <v>431</v>
      </c>
      <c r="C36" s="291"/>
    </row>
    <row r="37" ht="21" customHeight="1" spans="1:3">
      <c r="A37" s="282" t="s">
        <v>432</v>
      </c>
      <c r="B37" s="286" t="s">
        <v>433</v>
      </c>
      <c r="C37" s="291"/>
    </row>
    <row r="38" ht="21" customHeight="1" spans="1:3">
      <c r="A38" s="282" t="s">
        <v>434</v>
      </c>
      <c r="B38" s="286" t="s">
        <v>435</v>
      </c>
      <c r="C38" s="291"/>
    </row>
    <row r="39" ht="21" customHeight="1" spans="1:3">
      <c r="A39" s="282" t="s">
        <v>436</v>
      </c>
      <c r="B39" s="286" t="s">
        <v>437</v>
      </c>
      <c r="C39" s="291"/>
    </row>
    <row r="40" s="101" customFormat="1" ht="20.25" customHeight="1" spans="1:3">
      <c r="A40" s="280" t="s">
        <v>438</v>
      </c>
      <c r="B40" s="280" t="s">
        <v>439</v>
      </c>
      <c r="C40" s="291"/>
    </row>
    <row r="41" ht="20.25" customHeight="1" spans="1:3">
      <c r="A41" s="282" t="s">
        <v>440</v>
      </c>
      <c r="B41" s="286" t="s">
        <v>441</v>
      </c>
      <c r="C41" s="291"/>
    </row>
    <row r="42" ht="20.25" customHeight="1" spans="1:3">
      <c r="A42" s="293" t="s">
        <v>442</v>
      </c>
      <c r="B42" s="286" t="s">
        <v>443</v>
      </c>
      <c r="C42" s="291"/>
    </row>
    <row r="43" s="101" customFormat="1" ht="20.25" customHeight="1" spans="1:3">
      <c r="A43" s="280">
        <v>509</v>
      </c>
      <c r="B43" s="280" t="s">
        <v>444</v>
      </c>
      <c r="C43" s="281">
        <f>SUM(C44:C47)</f>
        <v>3518.92</v>
      </c>
    </row>
    <row r="44" ht="20.25" customHeight="1" spans="1:3">
      <c r="A44" s="293">
        <v>50901</v>
      </c>
      <c r="B44" s="283" t="s">
        <v>445</v>
      </c>
      <c r="C44" s="284">
        <v>84.4</v>
      </c>
    </row>
    <row r="45" ht="20.25" customHeight="1" spans="1:3">
      <c r="A45" s="293">
        <v>50902</v>
      </c>
      <c r="B45" s="283" t="s">
        <v>446</v>
      </c>
      <c r="C45" s="294"/>
    </row>
    <row r="46" ht="20.25" customHeight="1" spans="1:3">
      <c r="A46" s="293">
        <v>50903</v>
      </c>
      <c r="B46" s="283" t="s">
        <v>447</v>
      </c>
      <c r="C46" s="294"/>
    </row>
    <row r="47" ht="20.25" customHeight="1" spans="1:3">
      <c r="A47" s="293">
        <v>50905</v>
      </c>
      <c r="B47" s="283" t="s">
        <v>448</v>
      </c>
      <c r="C47" s="284">
        <v>3434.52</v>
      </c>
    </row>
    <row r="48" ht="20.25" customHeight="1" spans="1:3">
      <c r="A48" s="293">
        <v>50999</v>
      </c>
      <c r="B48" s="286" t="s">
        <v>449</v>
      </c>
      <c r="C48" s="287"/>
    </row>
    <row r="49" s="101" customFormat="1" ht="20.25" customHeight="1" spans="1:3">
      <c r="A49" s="280" t="s">
        <v>450</v>
      </c>
      <c r="B49" s="280" t="s">
        <v>451</v>
      </c>
      <c r="C49" s="291"/>
    </row>
    <row r="50" ht="20.25" customHeight="1" spans="1:3">
      <c r="A50" s="293" t="s">
        <v>452</v>
      </c>
      <c r="B50" s="286" t="s">
        <v>453</v>
      </c>
      <c r="C50" s="291"/>
    </row>
    <row r="51" ht="20.25" customHeight="1" spans="1:3">
      <c r="A51" s="293" t="s">
        <v>454</v>
      </c>
      <c r="B51" s="286" t="s">
        <v>455</v>
      </c>
      <c r="C51" s="291"/>
    </row>
    <row r="52" s="101" customFormat="1" ht="20.25" customHeight="1" spans="1:3">
      <c r="A52" s="280" t="s">
        <v>456</v>
      </c>
      <c r="B52" s="280" t="s">
        <v>457</v>
      </c>
      <c r="C52" s="291"/>
    </row>
    <row r="53" ht="20.25" customHeight="1" spans="1:3">
      <c r="A53" s="293" t="s">
        <v>458</v>
      </c>
      <c r="B53" s="286" t="s">
        <v>459</v>
      </c>
      <c r="C53" s="291"/>
    </row>
    <row r="54" ht="20.25" customHeight="1" spans="1:3">
      <c r="A54" s="293" t="s">
        <v>460</v>
      </c>
      <c r="B54" s="286" t="s">
        <v>461</v>
      </c>
      <c r="C54" s="291"/>
    </row>
    <row r="55" ht="20.25" customHeight="1" spans="1:3">
      <c r="A55" s="293" t="s">
        <v>462</v>
      </c>
      <c r="B55" s="286" t="s">
        <v>463</v>
      </c>
      <c r="C55" s="291"/>
    </row>
    <row r="56" ht="20.25" customHeight="1" spans="1:3">
      <c r="A56" s="293" t="s">
        <v>464</v>
      </c>
      <c r="B56" s="286" t="s">
        <v>465</v>
      </c>
      <c r="C56" s="291"/>
    </row>
    <row r="57" s="101" customFormat="1" ht="20.25" customHeight="1" spans="1:3">
      <c r="A57" s="280" t="s">
        <v>466</v>
      </c>
      <c r="B57" s="280" t="s">
        <v>467</v>
      </c>
      <c r="C57" s="291"/>
    </row>
    <row r="58" ht="20.25" customHeight="1" spans="1:3">
      <c r="A58" s="293" t="s">
        <v>468</v>
      </c>
      <c r="B58" s="286" t="s">
        <v>469</v>
      </c>
      <c r="C58" s="291"/>
    </row>
    <row r="59" ht="20.25" customHeight="1" spans="1:3">
      <c r="A59" s="293" t="s">
        <v>470</v>
      </c>
      <c r="B59" s="286" t="s">
        <v>471</v>
      </c>
      <c r="C59" s="291"/>
    </row>
    <row r="60" s="101" customFormat="1" ht="20.25" customHeight="1" spans="1:3">
      <c r="A60" s="280" t="s">
        <v>472</v>
      </c>
      <c r="B60" s="280" t="s">
        <v>473</v>
      </c>
      <c r="C60" s="291"/>
    </row>
    <row r="61" ht="20.25" customHeight="1" spans="1:3">
      <c r="A61" s="293" t="s">
        <v>474</v>
      </c>
      <c r="B61" s="286" t="s">
        <v>475</v>
      </c>
      <c r="C61" s="291"/>
    </row>
    <row r="62" ht="20.25" customHeight="1" spans="1:3">
      <c r="A62" s="293" t="s">
        <v>476</v>
      </c>
      <c r="B62" s="286" t="s">
        <v>477</v>
      </c>
      <c r="C62" s="291"/>
    </row>
    <row r="63" ht="20.25" customHeight="1" spans="1:3">
      <c r="A63" s="293" t="s">
        <v>478</v>
      </c>
      <c r="B63" s="286" t="s">
        <v>479</v>
      </c>
      <c r="C63" s="291"/>
    </row>
    <row r="64" ht="20.25" customHeight="1" spans="1:3">
      <c r="A64" s="293" t="s">
        <v>480</v>
      </c>
      <c r="B64" s="286" t="s">
        <v>481</v>
      </c>
      <c r="C64" s="291"/>
    </row>
    <row r="65" s="101" customFormat="1" ht="20.25" customHeight="1" spans="1:3">
      <c r="A65" s="280" t="s">
        <v>482</v>
      </c>
      <c r="B65" s="280" t="s">
        <v>483</v>
      </c>
      <c r="C65" s="291"/>
    </row>
    <row r="66" ht="20.25" customHeight="1" spans="1:3">
      <c r="A66" s="293" t="s">
        <v>484</v>
      </c>
      <c r="B66" s="286" t="s">
        <v>65</v>
      </c>
      <c r="C66" s="291"/>
    </row>
    <row r="67" ht="20.25" customHeight="1" spans="1:3">
      <c r="A67" s="293" t="s">
        <v>485</v>
      </c>
      <c r="B67" s="286" t="s">
        <v>486</v>
      </c>
      <c r="C67" s="291"/>
    </row>
    <row r="68" s="101" customFormat="1" ht="20.25" customHeight="1" spans="1:3">
      <c r="A68" s="280" t="s">
        <v>487</v>
      </c>
      <c r="B68" s="280" t="s">
        <v>66</v>
      </c>
      <c r="C68" s="291"/>
    </row>
    <row r="69" ht="20.25" customHeight="1" spans="1:3">
      <c r="A69" s="293" t="s">
        <v>488</v>
      </c>
      <c r="B69" s="286" t="s">
        <v>489</v>
      </c>
      <c r="C69" s="291"/>
    </row>
    <row r="70" ht="20.25" customHeight="1" spans="1:3">
      <c r="A70" s="293" t="s">
        <v>490</v>
      </c>
      <c r="B70" s="286" t="s">
        <v>491</v>
      </c>
      <c r="C70" s="291"/>
    </row>
    <row r="71" ht="20.25" customHeight="1" spans="1:3">
      <c r="A71" s="293" t="s">
        <v>492</v>
      </c>
      <c r="B71" s="295" t="s">
        <v>493</v>
      </c>
      <c r="C71" s="291"/>
    </row>
    <row r="72" ht="20.25" customHeight="1" spans="1:3">
      <c r="A72" s="293" t="s">
        <v>494</v>
      </c>
      <c r="B72" s="286" t="s">
        <v>66</v>
      </c>
      <c r="C72" s="291"/>
    </row>
    <row r="73" ht="19.5" customHeight="1" spans="1:3">
      <c r="A73" s="296" t="s">
        <v>495</v>
      </c>
      <c r="B73" s="297"/>
      <c r="C73" s="298">
        <f>C5+C10+C21+C29+C33+C43</f>
        <v>39799.07</v>
      </c>
    </row>
  </sheetData>
  <mergeCells count="2">
    <mergeCell ref="A2:C2"/>
    <mergeCell ref="A73:B73"/>
  </mergeCells>
  <printOptions horizontalCentered="1"/>
  <pageMargins left="0.92" right="0.748031" top="0.984252" bottom="0.984252" header="0.511811" footer="0.511811"/>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A23"/>
  <sheetViews>
    <sheetView view="pageBreakPreview" zoomScaleNormal="100" workbookViewId="0">
      <selection activeCell="A1" sqref="A1"/>
    </sheetView>
  </sheetViews>
  <sheetFormatPr defaultColWidth="7" defaultRowHeight="15"/>
  <cols>
    <col min="1" max="3" width="20.8666666666667" style="56" customWidth="1"/>
    <col min="4" max="4" width="20.8666666666667" style="254" customWidth="1"/>
    <col min="5" max="5" width="20.8666666666667" style="56" customWidth="1"/>
    <col min="6" max="6" width="10.4" style="54" hidden="1" customWidth="1"/>
    <col min="7" max="7" width="9.6" style="58" hidden="1" customWidth="1"/>
    <col min="8" max="8" width="8.13333333333333" style="58" hidden="1" customWidth="1"/>
    <col min="9" max="9" width="9.6" style="59" hidden="1" customWidth="1"/>
    <col min="10" max="10" width="17.4666666666667" style="59" hidden="1" customWidth="1"/>
    <col min="11" max="11" width="12.4666666666667" style="60" hidden="1" customWidth="1"/>
    <col min="12" max="12" width="7" style="61" hidden="1" customWidth="1"/>
    <col min="13" max="14" width="7" style="58" hidden="1" customWidth="1"/>
    <col min="15" max="15" width="13.8666666666667" style="58" hidden="1" customWidth="1"/>
    <col min="16" max="16" width="7.86666666666667" style="58" hidden="1" customWidth="1"/>
    <col min="17" max="17" width="9.46666666666667" style="58" hidden="1" customWidth="1"/>
    <col min="18" max="18" width="6.86666666666667" style="58" hidden="1" customWidth="1"/>
    <col min="19" max="19" width="9" style="58" hidden="1" customWidth="1"/>
    <col min="20" max="20" width="5.86666666666667" style="58" hidden="1" customWidth="1"/>
    <col min="21" max="21" width="5.26666666666667" style="58" hidden="1" customWidth="1"/>
    <col min="22" max="22" width="6.46666666666667" style="58" hidden="1" customWidth="1"/>
    <col min="23" max="24" width="7" style="58" hidden="1" customWidth="1"/>
    <col min="25" max="25" width="10.6" style="58" hidden="1" customWidth="1"/>
    <col min="26" max="26" width="10.4666666666667" style="58" hidden="1" customWidth="1"/>
    <col min="27" max="27" width="7" style="58" hidden="1" customWidth="1"/>
  </cols>
  <sheetData>
    <row r="1" ht="21.75" customHeight="1" spans="1:5">
      <c r="A1" s="39" t="s">
        <v>496</v>
      </c>
      <c r="B1" s="115"/>
      <c r="C1" s="115"/>
      <c r="D1" s="115"/>
      <c r="E1" s="115"/>
    </row>
    <row r="2" ht="51.75" customHeight="1" spans="1:11">
      <c r="A2" s="261" t="s">
        <v>497</v>
      </c>
      <c r="B2" s="117"/>
      <c r="C2" s="117"/>
      <c r="D2" s="261"/>
      <c r="E2" s="117"/>
      <c r="I2" s="65"/>
      <c r="J2" s="65"/>
      <c r="K2" s="65"/>
    </row>
    <row r="3" spans="4:15">
      <c r="D3" s="118"/>
      <c r="E3" s="118" t="s">
        <v>498</v>
      </c>
      <c r="G3" s="65">
        <v>12.11</v>
      </c>
      <c r="I3" s="65">
        <v>12.22</v>
      </c>
      <c r="J3" s="65"/>
      <c r="K3" s="65"/>
      <c r="O3" s="65">
        <v>1.2</v>
      </c>
    </row>
    <row r="4" s="114" customFormat="1" ht="26.25" customHeight="1" spans="1:17">
      <c r="A4" s="265" t="s">
        <v>499</v>
      </c>
      <c r="B4" s="272" t="s">
        <v>500</v>
      </c>
      <c r="C4" s="273" t="s">
        <v>501</v>
      </c>
      <c r="D4" s="274"/>
      <c r="E4" s="275"/>
      <c r="F4" s="78"/>
      <c r="I4" s="120" t="s">
        <v>502</v>
      </c>
      <c r="J4" s="120" t="s">
        <v>503</v>
      </c>
      <c r="K4" s="120" t="s">
        <v>504</v>
      </c>
      <c r="L4" s="129"/>
      <c r="O4" s="120" t="s">
        <v>502</v>
      </c>
      <c r="P4" s="130" t="s">
        <v>503</v>
      </c>
      <c r="Q4" s="120" t="s">
        <v>504</v>
      </c>
    </row>
    <row r="5" ht="26.25" customHeight="1" spans="1:27">
      <c r="A5" s="276"/>
      <c r="B5" s="276"/>
      <c r="C5" s="266" t="s">
        <v>505</v>
      </c>
      <c r="D5" s="266" t="s">
        <v>506</v>
      </c>
      <c r="E5" s="266" t="s">
        <v>507</v>
      </c>
      <c r="F5" s="81"/>
      <c r="G5" s="123"/>
      <c r="H5" s="65"/>
      <c r="I5" s="124"/>
      <c r="J5" s="124"/>
      <c r="K5" s="125"/>
      <c r="L5" s="131"/>
      <c r="M5" s="96"/>
      <c r="N5" s="96"/>
      <c r="O5" s="124"/>
      <c r="P5" s="124"/>
      <c r="Q5" s="125"/>
      <c r="R5" s="131"/>
      <c r="S5" s="96"/>
      <c r="U5" s="65"/>
      <c r="W5" s="97"/>
      <c r="X5" s="97"/>
      <c r="Y5" s="98"/>
      <c r="Z5" s="65"/>
      <c r="AA5" s="65"/>
    </row>
    <row r="6" ht="39.75" customHeight="1" spans="1:27">
      <c r="A6" s="121" t="s">
        <v>508</v>
      </c>
      <c r="B6" s="266">
        <v>0</v>
      </c>
      <c r="C6" s="266">
        <v>0</v>
      </c>
      <c r="D6" s="266">
        <v>0</v>
      </c>
      <c r="E6" s="266">
        <v>0</v>
      </c>
      <c r="F6" s="81">
        <v>105429</v>
      </c>
      <c r="G6" s="123">
        <v>595734.14</v>
      </c>
      <c r="H6" s="65">
        <f>104401+13602</f>
        <v>118003</v>
      </c>
      <c r="I6" s="124" t="s">
        <v>37</v>
      </c>
      <c r="J6" s="124" t="s">
        <v>509</v>
      </c>
      <c r="K6" s="125">
        <v>596221.15</v>
      </c>
      <c r="L6" s="131" t="e">
        <f>I6-A6</f>
        <v>#VALUE!</v>
      </c>
      <c r="M6" s="96" t="e">
        <f>K6-#REF!</f>
        <v>#REF!</v>
      </c>
      <c r="N6" s="96">
        <v>75943</v>
      </c>
      <c r="O6" s="124" t="s">
        <v>37</v>
      </c>
      <c r="P6" s="124" t="s">
        <v>509</v>
      </c>
      <c r="Q6" s="125">
        <v>643048.95</v>
      </c>
      <c r="R6" s="131" t="e">
        <f>O6-A6</f>
        <v>#VALUE!</v>
      </c>
      <c r="S6" s="96" t="e">
        <f>Q6-#REF!</f>
        <v>#REF!</v>
      </c>
      <c r="U6" s="65">
        <v>717759</v>
      </c>
      <c r="W6" s="97" t="s">
        <v>37</v>
      </c>
      <c r="X6" s="97" t="s">
        <v>509</v>
      </c>
      <c r="Y6" s="98">
        <v>659380.53</v>
      </c>
      <c r="Z6" s="65" t="e">
        <f>#REF!-Y6</f>
        <v>#REF!</v>
      </c>
      <c r="AA6" s="65" t="e">
        <f>W6-A6</f>
        <v>#VALUE!</v>
      </c>
    </row>
    <row r="7" ht="39.75" customHeight="1" spans="1:26">
      <c r="A7" s="69" t="s">
        <v>510</v>
      </c>
      <c r="B7" s="266">
        <v>0</v>
      </c>
      <c r="C7" s="266">
        <f>SUM(C6)</f>
        <v>0</v>
      </c>
      <c r="D7" s="266">
        <v>0</v>
      </c>
      <c r="E7" s="266">
        <f>SUM(E6)</f>
        <v>0</v>
      </c>
      <c r="I7" s="126">
        <f>""</f>
        <v>0</v>
      </c>
      <c r="J7" s="126">
        <f>""</f>
        <v>0</v>
      </c>
      <c r="K7" s="126">
        <f>""</f>
        <v>0</v>
      </c>
      <c r="O7" s="126">
        <f>""</f>
        <v>0</v>
      </c>
      <c r="P7" s="132">
        <f>""</f>
        <v>0</v>
      </c>
      <c r="Q7" s="126">
        <f>""</f>
        <v>0</v>
      </c>
      <c r="Y7" s="133" t="e">
        <f>Y8+#REF!+#REF!+#REF!+#REF!+#REF!+#REF!+#REF!+#REF!+#REF!+#REF!+#REF!+#REF!+#REF!+#REF!+#REF!+#REF!+#REF!+#REF!+#REF!+#REF!</f>
        <v>#REF!</v>
      </c>
      <c r="Z7" s="133" t="e">
        <f>Z8+#REF!+#REF!+#REF!+#REF!+#REF!+#REF!+#REF!+#REF!+#REF!+#REF!+#REF!+#REF!+#REF!+#REF!+#REF!+#REF!+#REF!+#REF!+#REF!+#REF!</f>
        <v>#REF!</v>
      </c>
    </row>
    <row r="8" ht="19.5" customHeight="1" spans="1:27">
      <c r="A8" s="178" t="s">
        <v>511</v>
      </c>
      <c r="S8" s="96"/>
      <c r="W8" s="97" t="s">
        <v>56</v>
      </c>
      <c r="X8" s="97" t="s">
        <v>57</v>
      </c>
      <c r="Y8" s="98">
        <v>19998</v>
      </c>
      <c r="Z8" s="65" t="e">
        <f>#REF!-Y8</f>
        <v>#REF!</v>
      </c>
      <c r="AA8" s="65" t="e">
        <f>W8-A8</f>
        <v>#VALUE!</v>
      </c>
    </row>
    <row r="9" ht="19.5" customHeight="1" spans="19:27">
      <c r="S9" s="96"/>
      <c r="W9" s="97" t="s">
        <v>512</v>
      </c>
      <c r="X9" s="97" t="s">
        <v>513</v>
      </c>
      <c r="Y9" s="98">
        <v>19998</v>
      </c>
      <c r="Z9" s="65" t="e">
        <f>#REF!-Y9</f>
        <v>#REF!</v>
      </c>
      <c r="AA9" s="65">
        <f>W9-A9</f>
        <v>23203</v>
      </c>
    </row>
    <row r="10" ht="19.5" customHeight="1" spans="19:27">
      <c r="S10" s="96"/>
      <c r="W10" s="97" t="s">
        <v>62</v>
      </c>
      <c r="X10" s="97" t="s">
        <v>63</v>
      </c>
      <c r="Y10" s="98">
        <v>19998</v>
      </c>
      <c r="Z10" s="65" t="e">
        <f>#REF!-Y10</f>
        <v>#REF!</v>
      </c>
      <c r="AA10" s="65">
        <f>W10-A10</f>
        <v>2320301</v>
      </c>
    </row>
    <row r="11" ht="19.5" customHeight="1" spans="19:19">
      <c r="S11" s="96"/>
    </row>
    <row r="12" ht="19.5" customHeight="1" spans="1:19">
      <c r="A12" s="65"/>
      <c r="B12" s="65"/>
      <c r="C12" s="65"/>
      <c r="D12" s="65"/>
      <c r="E12" s="65"/>
      <c r="F12" s="65"/>
      <c r="I12" s="65"/>
      <c r="J12" s="65"/>
      <c r="K12" s="65"/>
      <c r="L12" s="65"/>
      <c r="S12" s="96"/>
    </row>
    <row r="13" ht="19.5" customHeight="1" spans="1:19">
      <c r="A13" s="65"/>
      <c r="B13" s="65"/>
      <c r="C13" s="65"/>
      <c r="D13" s="65"/>
      <c r="E13" s="65"/>
      <c r="F13" s="65"/>
      <c r="I13" s="65"/>
      <c r="J13" s="65"/>
      <c r="K13" s="65"/>
      <c r="L13" s="65"/>
      <c r="S13" s="96"/>
    </row>
    <row r="14" ht="19.5" customHeight="1" spans="1:19">
      <c r="A14" s="65"/>
      <c r="B14" s="65"/>
      <c r="C14" s="65"/>
      <c r="D14" s="65"/>
      <c r="E14" s="65"/>
      <c r="F14" s="65"/>
      <c r="I14" s="65"/>
      <c r="J14" s="65"/>
      <c r="K14" s="65"/>
      <c r="L14" s="65"/>
      <c r="S14" s="96"/>
    </row>
    <row r="15" ht="19.5" customHeight="1" spans="1:19">
      <c r="A15" s="65"/>
      <c r="B15" s="65"/>
      <c r="C15" s="65"/>
      <c r="D15" s="65"/>
      <c r="E15" s="65"/>
      <c r="F15" s="65"/>
      <c r="I15" s="65"/>
      <c r="J15" s="65"/>
      <c r="K15" s="65"/>
      <c r="L15" s="65"/>
      <c r="S15" s="96"/>
    </row>
    <row r="16" ht="19.5" customHeight="1" spans="1:19">
      <c r="A16" s="65"/>
      <c r="B16" s="65"/>
      <c r="C16" s="65"/>
      <c r="D16" s="65"/>
      <c r="E16" s="65"/>
      <c r="F16" s="65"/>
      <c r="I16" s="65"/>
      <c r="J16" s="65"/>
      <c r="K16" s="65"/>
      <c r="L16" s="65"/>
      <c r="S16" s="96"/>
    </row>
    <row r="17" ht="19.5" customHeight="1" spans="1:19">
      <c r="A17" s="65"/>
      <c r="B17" s="65"/>
      <c r="C17" s="65"/>
      <c r="D17" s="65"/>
      <c r="E17" s="65"/>
      <c r="F17" s="65"/>
      <c r="I17" s="65"/>
      <c r="J17" s="65"/>
      <c r="K17" s="65"/>
      <c r="L17" s="65"/>
      <c r="S17" s="96"/>
    </row>
    <row r="18" ht="19.5" customHeight="1" spans="1:19">
      <c r="A18" s="65"/>
      <c r="B18" s="65"/>
      <c r="C18" s="65"/>
      <c r="D18" s="65"/>
      <c r="E18" s="65"/>
      <c r="F18" s="65"/>
      <c r="I18" s="65"/>
      <c r="J18" s="65"/>
      <c r="K18" s="65"/>
      <c r="L18" s="65"/>
      <c r="S18" s="96"/>
    </row>
    <row r="19" ht="19.5" customHeight="1" spans="1:19">
      <c r="A19" s="65"/>
      <c r="B19" s="65"/>
      <c r="C19" s="65"/>
      <c r="D19" s="65"/>
      <c r="E19" s="65"/>
      <c r="F19" s="65"/>
      <c r="I19" s="65"/>
      <c r="J19" s="65"/>
      <c r="K19" s="65"/>
      <c r="L19" s="65"/>
      <c r="S19" s="96"/>
    </row>
    <row r="20" ht="19.5" customHeight="1" spans="1:19">
      <c r="A20" s="65"/>
      <c r="B20" s="65"/>
      <c r="C20" s="65"/>
      <c r="D20" s="65"/>
      <c r="E20" s="65"/>
      <c r="F20" s="65"/>
      <c r="I20" s="65"/>
      <c r="J20" s="65"/>
      <c r="K20" s="65"/>
      <c r="L20" s="65"/>
      <c r="S20" s="96"/>
    </row>
    <row r="21" ht="19.5" customHeight="1" spans="1:19">
      <c r="A21" s="65"/>
      <c r="B21" s="65"/>
      <c r="C21" s="65"/>
      <c r="D21" s="65"/>
      <c r="E21" s="65"/>
      <c r="F21" s="65"/>
      <c r="I21" s="65"/>
      <c r="J21" s="65"/>
      <c r="K21" s="65"/>
      <c r="L21" s="65"/>
      <c r="S21" s="96"/>
    </row>
    <row r="22" ht="19.5" customHeight="1" spans="1:19">
      <c r="A22" s="65"/>
      <c r="B22" s="65"/>
      <c r="C22" s="65"/>
      <c r="D22" s="65"/>
      <c r="E22" s="65"/>
      <c r="F22" s="65"/>
      <c r="I22" s="65"/>
      <c r="J22" s="65"/>
      <c r="K22" s="65"/>
      <c r="L22" s="65"/>
      <c r="S22" s="96"/>
    </row>
    <row r="23" ht="19.5" customHeight="1" spans="1:19">
      <c r="A23" s="65"/>
      <c r="B23" s="65"/>
      <c r="C23" s="65"/>
      <c r="D23" s="65"/>
      <c r="E23" s="65"/>
      <c r="F23" s="65"/>
      <c r="I23" s="65"/>
      <c r="J23" s="65"/>
      <c r="K23" s="65"/>
      <c r="L23" s="65"/>
      <c r="S23" s="96"/>
    </row>
  </sheetData>
  <mergeCells count="4">
    <mergeCell ref="A2:E2"/>
    <mergeCell ref="C4:E4"/>
    <mergeCell ref="A4:A5"/>
    <mergeCell ref="B4:B5"/>
  </mergeCells>
  <printOptions horizontalCentered="1"/>
  <pageMargins left="0.748031" right="0.748031" top="0.984252" bottom="0.984252" header="0.511811" footer="0.511811"/>
  <pageSetup paperSize="9" scale="84"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9"/>
  <sheetViews>
    <sheetView view="pageBreakPreview" zoomScaleNormal="100" workbookViewId="0">
      <selection activeCell="A1" sqref="A1"/>
    </sheetView>
  </sheetViews>
  <sheetFormatPr defaultColWidth="7.86666666666667" defaultRowHeight="15.75" outlineLevelCol="2"/>
  <cols>
    <col min="1" max="1" width="56.7333333333333" style="236" customWidth="1"/>
    <col min="2" max="2" width="25.2666666666667" style="236" customWidth="1"/>
    <col min="3" max="3" width="8" style="236" customWidth="1"/>
    <col min="4" max="4" width="7.86666666666667" style="236" customWidth="1"/>
    <col min="5" max="5" width="8.46666666666667" style="236" hidden="1" customWidth="1"/>
    <col min="6" max="6" width="7.86666666666667" style="236" hidden="1" customWidth="1"/>
    <col min="7" max="26" width="7.86666666666667" style="236"/>
  </cols>
  <sheetData>
    <row r="1" ht="21" customHeight="1" spans="1:2">
      <c r="A1" s="269" t="s">
        <v>514</v>
      </c>
      <c r="B1" s="238"/>
    </row>
    <row r="2" ht="44.25" customHeight="1" spans="1:2">
      <c r="A2" s="240" t="s">
        <v>515</v>
      </c>
      <c r="B2" s="240"/>
    </row>
    <row r="3" s="234" customFormat="1" ht="13.05" customHeight="1" spans="1:2">
      <c r="A3" s="241"/>
      <c r="B3" s="242" t="s">
        <v>498</v>
      </c>
    </row>
    <row r="4" s="235" customFormat="1" ht="23" customHeight="1" spans="1:3">
      <c r="A4" s="244" t="s">
        <v>516</v>
      </c>
      <c r="B4" s="270" t="s">
        <v>78</v>
      </c>
      <c r="C4" s="246"/>
    </row>
    <row r="5" ht="17" customHeight="1" spans="1:2">
      <c r="A5" s="248" t="s">
        <v>517</v>
      </c>
      <c r="B5" s="271">
        <v>0</v>
      </c>
    </row>
    <row r="6" ht="17" customHeight="1" spans="1:2">
      <c r="A6" s="250"/>
      <c r="B6" s="251"/>
    </row>
    <row r="7" ht="18" customHeight="1" spans="1:2">
      <c r="A7" s="252" t="s">
        <v>510</v>
      </c>
      <c r="B7" s="253">
        <v>0</v>
      </c>
    </row>
    <row r="9" customHeight="1" spans="1:2">
      <c r="A9" s="178" t="s">
        <v>511</v>
      </c>
      <c r="B9" s="66"/>
    </row>
  </sheetData>
  <mergeCells count="1">
    <mergeCell ref="A2:B2"/>
  </mergeCells>
  <printOptions horizontalCentered="1"/>
  <pageMargins left="0.787402" right="0.748031" top="1.1811" bottom="0.984252" header="0.511811" footer="0.511811"/>
  <pageSetup paperSize="9" scale="97" firstPageNumber="4294963191"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7">
    <tabColor theme="0"/>
  </sheetPr>
  <dimension ref="A1:Z200"/>
  <sheetViews>
    <sheetView view="pageBreakPreview" zoomScaleNormal="100" workbookViewId="0">
      <selection activeCell="A1" sqref="A1"/>
    </sheetView>
  </sheetViews>
  <sheetFormatPr defaultColWidth="14" defaultRowHeight="18" customHeight="1"/>
  <cols>
    <col min="1" max="4" width="20.8666666666667" style="254" customWidth="1"/>
    <col min="5" max="5" width="10.4" style="255" hidden="1" customWidth="1"/>
    <col min="6" max="6" width="9.6" style="256" hidden="1" customWidth="1"/>
    <col min="7" max="7" width="8.13333333333333" style="256" hidden="1" customWidth="1"/>
    <col min="8" max="8" width="9.6" style="59" hidden="1" customWidth="1"/>
    <col min="9" max="9" width="17.4666666666667" style="59" hidden="1" customWidth="1"/>
    <col min="10" max="10" width="12.4666666666667" style="60" hidden="1" customWidth="1"/>
    <col min="11" max="11" width="7" style="257" hidden="1" customWidth="1"/>
    <col min="12" max="13" width="7" style="256" hidden="1" customWidth="1"/>
    <col min="14" max="14" width="13.8666666666667" style="256" hidden="1" customWidth="1"/>
    <col min="15" max="15" width="7.86666666666667" style="256" hidden="1" customWidth="1"/>
    <col min="16" max="16" width="9.46666666666667" style="256" hidden="1" customWidth="1"/>
    <col min="17" max="17" width="6.86666666666667" style="256" hidden="1" customWidth="1"/>
    <col min="18" max="18" width="9" style="256" hidden="1" customWidth="1"/>
    <col min="19" max="19" width="5.86666666666667" style="256" hidden="1" customWidth="1"/>
    <col min="20" max="20" width="5.26666666666667" style="256" hidden="1" customWidth="1"/>
    <col min="21" max="21" width="6.46666666666667" style="256" hidden="1" customWidth="1"/>
    <col min="22" max="23" width="7" style="256" hidden="1" customWidth="1"/>
    <col min="24" max="24" width="10.6" style="256" hidden="1" customWidth="1"/>
    <col min="25" max="25" width="10.4666666666667" style="256" hidden="1" customWidth="1"/>
    <col min="26" max="26" width="7" style="256" hidden="1" customWidth="1"/>
  </cols>
  <sheetData>
    <row r="1" ht="21.75" customHeight="1" spans="1:26">
      <c r="A1" s="3" t="s">
        <v>518</v>
      </c>
      <c r="B1" s="115"/>
      <c r="C1" s="115"/>
      <c r="D1" s="115"/>
      <c r="E1" s="258"/>
      <c r="F1" s="259"/>
      <c r="G1" s="259"/>
      <c r="H1" s="260"/>
      <c r="I1" s="260"/>
      <c r="J1" s="267"/>
      <c r="K1" s="268"/>
      <c r="L1" s="259"/>
      <c r="M1" s="259"/>
      <c r="N1" s="259"/>
      <c r="O1" s="259"/>
      <c r="P1" s="259"/>
      <c r="Q1" s="259"/>
      <c r="R1" s="259"/>
      <c r="S1" s="259"/>
      <c r="T1" s="259"/>
      <c r="U1" s="259"/>
      <c r="V1" s="259"/>
      <c r="W1" s="259"/>
      <c r="X1" s="259"/>
      <c r="Y1" s="259"/>
      <c r="Z1" s="259"/>
    </row>
    <row r="2" ht="51.75" customHeight="1" spans="1:26">
      <c r="A2" s="261" t="s">
        <v>519</v>
      </c>
      <c r="B2" s="262"/>
      <c r="C2" s="263"/>
      <c r="D2" s="262"/>
      <c r="E2" s="258"/>
      <c r="F2" s="259"/>
      <c r="G2" s="259"/>
      <c r="H2" s="65"/>
      <c r="I2" s="65"/>
      <c r="J2" s="65"/>
      <c r="K2" s="268"/>
      <c r="L2" s="259"/>
      <c r="M2" s="259"/>
      <c r="N2" s="259"/>
      <c r="O2" s="259"/>
      <c r="P2" s="259"/>
      <c r="Q2" s="259"/>
      <c r="R2" s="259"/>
      <c r="S2" s="259"/>
      <c r="T2" s="259"/>
      <c r="U2" s="259"/>
      <c r="V2" s="259"/>
      <c r="W2" s="259"/>
      <c r="X2" s="259"/>
      <c r="Y2" s="259"/>
      <c r="Z2" s="259"/>
    </row>
    <row r="3" ht="15" customHeight="1" spans="1:26">
      <c r="A3" s="264"/>
      <c r="B3" s="264"/>
      <c r="C3" s="118"/>
      <c r="D3" s="118" t="s">
        <v>498</v>
      </c>
      <c r="E3" s="258"/>
      <c r="F3" s="65">
        <v>12.11</v>
      </c>
      <c r="G3" s="259"/>
      <c r="H3" s="65">
        <v>12.22</v>
      </c>
      <c r="I3" s="65"/>
      <c r="J3" s="65"/>
      <c r="K3" s="268"/>
      <c r="L3" s="259"/>
      <c r="M3" s="259"/>
      <c r="N3" s="65">
        <v>1.2</v>
      </c>
      <c r="O3" s="259"/>
      <c r="P3" s="259"/>
      <c r="Q3" s="259"/>
      <c r="R3" s="259"/>
      <c r="S3" s="259"/>
      <c r="T3" s="259"/>
      <c r="U3" s="259"/>
      <c r="V3" s="259"/>
      <c r="W3" s="259"/>
      <c r="X3" s="259"/>
      <c r="Y3" s="259"/>
      <c r="Z3" s="259"/>
    </row>
    <row r="4" ht="26.25" customHeight="1" spans="1:26">
      <c r="A4" s="265" t="s">
        <v>520</v>
      </c>
      <c r="B4" s="266" t="s">
        <v>505</v>
      </c>
      <c r="C4" s="266" t="s">
        <v>506</v>
      </c>
      <c r="D4" s="266" t="s">
        <v>507</v>
      </c>
      <c r="E4" s="81"/>
      <c r="F4" s="123"/>
      <c r="G4" s="65"/>
      <c r="H4" s="124"/>
      <c r="I4" s="124"/>
      <c r="J4" s="125"/>
      <c r="K4" s="131"/>
      <c r="L4" s="96"/>
      <c r="M4" s="96"/>
      <c r="N4" s="124"/>
      <c r="O4" s="124"/>
      <c r="P4" s="125"/>
      <c r="Q4" s="131"/>
      <c r="R4" s="96"/>
      <c r="S4" s="259"/>
      <c r="T4" s="65"/>
      <c r="U4" s="259"/>
      <c r="V4" s="97"/>
      <c r="W4" s="97"/>
      <c r="X4" s="98"/>
      <c r="Y4" s="65"/>
      <c r="Z4" s="65"/>
    </row>
    <row r="5" ht="39.75" customHeight="1" spans="1:26">
      <c r="A5" s="121" t="s">
        <v>508</v>
      </c>
      <c r="B5" s="266">
        <v>0</v>
      </c>
      <c r="C5" s="266">
        <v>0</v>
      </c>
      <c r="D5" s="266">
        <v>0</v>
      </c>
      <c r="E5" s="81">
        <v>105429</v>
      </c>
      <c r="F5" s="123">
        <v>595734.14</v>
      </c>
      <c r="G5" s="65">
        <f>104401+13602</f>
        <v>118003</v>
      </c>
      <c r="H5" s="124" t="s">
        <v>37</v>
      </c>
      <c r="I5" s="124" t="s">
        <v>509</v>
      </c>
      <c r="J5" s="125">
        <v>596221.15</v>
      </c>
      <c r="K5" s="131" t="e">
        <f>H5-A5</f>
        <v>#VALUE!</v>
      </c>
      <c r="L5" s="96" t="e">
        <f>J5-#REF!</f>
        <v>#REF!</v>
      </c>
      <c r="M5" s="96">
        <v>75943</v>
      </c>
      <c r="N5" s="124" t="s">
        <v>37</v>
      </c>
      <c r="O5" s="124" t="s">
        <v>509</v>
      </c>
      <c r="P5" s="125">
        <v>643048.95</v>
      </c>
      <c r="Q5" s="131" t="e">
        <f>N5-A5</f>
        <v>#VALUE!</v>
      </c>
      <c r="R5" s="96" t="e">
        <f>P5-#REF!</f>
        <v>#REF!</v>
      </c>
      <c r="S5" s="259"/>
      <c r="T5" s="65">
        <v>717759</v>
      </c>
      <c r="U5" s="259"/>
      <c r="V5" s="97" t="s">
        <v>37</v>
      </c>
      <c r="W5" s="97" t="s">
        <v>509</v>
      </c>
      <c r="X5" s="98">
        <v>659380.53</v>
      </c>
      <c r="Y5" s="65" t="e">
        <f>#REF!-X5</f>
        <v>#REF!</v>
      </c>
      <c r="Z5" s="65" t="e">
        <f>V5-A5</f>
        <v>#VALUE!</v>
      </c>
    </row>
    <row r="6" ht="39.75" customHeight="1" spans="1:26">
      <c r="A6" s="69" t="s">
        <v>510</v>
      </c>
      <c r="B6" s="266">
        <f>SUM(B5)</f>
        <v>0</v>
      </c>
      <c r="C6" s="266">
        <v>0</v>
      </c>
      <c r="D6" s="266">
        <f>SUM(D5)</f>
        <v>0</v>
      </c>
      <c r="E6" s="258"/>
      <c r="F6" s="259"/>
      <c r="G6" s="259"/>
      <c r="H6" s="126">
        <f>""</f>
        <v>0</v>
      </c>
      <c r="I6" s="126">
        <f>""</f>
        <v>0</v>
      </c>
      <c r="J6" s="126">
        <f>""</f>
        <v>0</v>
      </c>
      <c r="K6" s="268"/>
      <c r="L6" s="259"/>
      <c r="M6" s="259"/>
      <c r="N6" s="126">
        <f>""</f>
        <v>0</v>
      </c>
      <c r="O6" s="132">
        <f>""</f>
        <v>0</v>
      </c>
      <c r="P6" s="126">
        <f>""</f>
        <v>0</v>
      </c>
      <c r="Q6" s="259"/>
      <c r="R6" s="259"/>
      <c r="S6" s="259"/>
      <c r="T6" s="259"/>
      <c r="U6" s="259"/>
      <c r="V6" s="259"/>
      <c r="W6" s="259"/>
      <c r="X6" s="133" t="e">
        <f>X7+#REF!+#REF!+#REF!+#REF!+#REF!+#REF!+#REF!+#REF!+#REF!+#REF!+#REF!+#REF!+#REF!+#REF!+#REF!+#REF!+#REF!+#REF!+#REF!+#REF!</f>
        <v>#REF!</v>
      </c>
      <c r="Y6" s="133" t="e">
        <f>Y7+#REF!+#REF!+#REF!+#REF!+#REF!+#REF!+#REF!+#REF!+#REF!+#REF!+#REF!+#REF!+#REF!+#REF!+#REF!+#REF!+#REF!+#REF!+#REF!+#REF!</f>
        <v>#REF!</v>
      </c>
      <c r="Z6" s="259"/>
    </row>
    <row r="7" ht="19.5" customHeight="1" spans="1:26">
      <c r="A7" s="178" t="s">
        <v>511</v>
      </c>
      <c r="B7" s="264"/>
      <c r="C7" s="264"/>
      <c r="D7" s="264"/>
      <c r="E7" s="258"/>
      <c r="F7" s="259"/>
      <c r="G7" s="259"/>
      <c r="H7" s="260"/>
      <c r="I7" s="260"/>
      <c r="J7" s="267"/>
      <c r="K7" s="268"/>
      <c r="L7" s="259"/>
      <c r="M7" s="259"/>
      <c r="N7" s="259"/>
      <c r="O7" s="259"/>
      <c r="P7" s="259"/>
      <c r="Q7" s="259"/>
      <c r="R7" s="96"/>
      <c r="S7" s="259"/>
      <c r="T7" s="259"/>
      <c r="U7" s="259"/>
      <c r="V7" s="97" t="s">
        <v>56</v>
      </c>
      <c r="W7" s="97" t="s">
        <v>57</v>
      </c>
      <c r="X7" s="98">
        <v>19998</v>
      </c>
      <c r="Y7" s="65" t="e">
        <f>#REF!-X7</f>
        <v>#REF!</v>
      </c>
      <c r="Z7" s="65" t="e">
        <f>V7-A7</f>
        <v>#VALUE!</v>
      </c>
    </row>
    <row r="8" ht="19.5" customHeight="1" spans="1:26">
      <c r="A8" s="264"/>
      <c r="B8" s="264"/>
      <c r="C8" s="264"/>
      <c r="D8" s="264"/>
      <c r="E8" s="258"/>
      <c r="F8" s="259"/>
      <c r="G8" s="259"/>
      <c r="H8" s="260"/>
      <c r="I8" s="260"/>
      <c r="J8" s="267"/>
      <c r="K8" s="268"/>
      <c r="L8" s="259"/>
      <c r="M8" s="259"/>
      <c r="N8" s="259"/>
      <c r="O8" s="259"/>
      <c r="P8" s="259"/>
      <c r="Q8" s="259"/>
      <c r="R8" s="96"/>
      <c r="S8" s="259"/>
      <c r="T8" s="259"/>
      <c r="U8" s="259"/>
      <c r="V8" s="97" t="s">
        <v>512</v>
      </c>
      <c r="W8" s="97" t="s">
        <v>513</v>
      </c>
      <c r="X8" s="98">
        <v>19998</v>
      </c>
      <c r="Y8" s="65" t="e">
        <f>#REF!-X8</f>
        <v>#REF!</v>
      </c>
      <c r="Z8" s="65">
        <f>V8-A8</f>
        <v>23203</v>
      </c>
    </row>
    <row r="9" ht="19.5" customHeight="1" spans="1:26">
      <c r="A9" s="264"/>
      <c r="B9" s="264"/>
      <c r="C9" s="264"/>
      <c r="D9" s="264"/>
      <c r="E9" s="258"/>
      <c r="F9" s="259"/>
      <c r="G9" s="259"/>
      <c r="H9" s="260"/>
      <c r="I9" s="260"/>
      <c r="J9" s="267"/>
      <c r="K9" s="268"/>
      <c r="L9" s="259"/>
      <c r="M9" s="259"/>
      <c r="N9" s="259"/>
      <c r="O9" s="259"/>
      <c r="P9" s="259"/>
      <c r="Q9" s="259"/>
      <c r="R9" s="96"/>
      <c r="S9" s="259"/>
      <c r="T9" s="259"/>
      <c r="U9" s="259"/>
      <c r="V9" s="97" t="s">
        <v>62</v>
      </c>
      <c r="W9" s="97" t="s">
        <v>63</v>
      </c>
      <c r="X9" s="98">
        <v>19998</v>
      </c>
      <c r="Y9" s="65" t="e">
        <f>#REF!-X9</f>
        <v>#REF!</v>
      </c>
      <c r="Z9" s="65">
        <f>V9-A9</f>
        <v>2320301</v>
      </c>
    </row>
    <row r="10" ht="19.5" customHeight="1" spans="1:26">
      <c r="A10" s="264"/>
      <c r="B10" s="264"/>
      <c r="C10" s="264"/>
      <c r="D10" s="264"/>
      <c r="E10" s="258"/>
      <c r="F10" s="259"/>
      <c r="G10" s="259"/>
      <c r="H10" s="260"/>
      <c r="I10" s="260"/>
      <c r="J10" s="267"/>
      <c r="K10" s="268"/>
      <c r="L10" s="259"/>
      <c r="M10" s="259"/>
      <c r="N10" s="259"/>
      <c r="O10" s="259"/>
      <c r="P10" s="259"/>
      <c r="Q10" s="259"/>
      <c r="R10" s="96"/>
      <c r="S10" s="259"/>
      <c r="T10" s="259"/>
      <c r="U10" s="259"/>
      <c r="V10" s="259"/>
      <c r="W10" s="259"/>
      <c r="X10" s="259"/>
      <c r="Y10" s="259"/>
      <c r="Z10" s="259"/>
    </row>
    <row r="11" ht="19.5" customHeight="1" spans="1:26">
      <c r="A11" s="65"/>
      <c r="B11" s="65"/>
      <c r="C11" s="65"/>
      <c r="D11" s="65"/>
      <c r="E11" s="65"/>
      <c r="F11" s="259"/>
      <c r="G11" s="259"/>
      <c r="H11" s="65"/>
      <c r="I11" s="65"/>
      <c r="J11" s="65"/>
      <c r="K11" s="65"/>
      <c r="L11" s="259"/>
      <c r="M11" s="259"/>
      <c r="N11" s="259"/>
      <c r="O11" s="259"/>
      <c r="P11" s="259"/>
      <c r="Q11" s="259"/>
      <c r="R11" s="96"/>
      <c r="S11" s="259"/>
      <c r="T11" s="259"/>
      <c r="U11" s="259"/>
      <c r="V11" s="259"/>
      <c r="W11" s="259"/>
      <c r="X11" s="259"/>
      <c r="Y11" s="259"/>
      <c r="Z11" s="259"/>
    </row>
    <row r="12" ht="19.5" customHeight="1" spans="1:26">
      <c r="A12" s="65"/>
      <c r="B12" s="65"/>
      <c r="C12" s="65"/>
      <c r="D12" s="65"/>
      <c r="E12" s="65"/>
      <c r="F12" s="259"/>
      <c r="G12" s="259"/>
      <c r="H12" s="65"/>
      <c r="I12" s="65"/>
      <c r="J12" s="65"/>
      <c r="K12" s="65"/>
      <c r="L12" s="259"/>
      <c r="M12" s="259"/>
      <c r="N12" s="259"/>
      <c r="O12" s="259"/>
      <c r="P12" s="259"/>
      <c r="Q12" s="259"/>
      <c r="R12" s="96"/>
      <c r="S12" s="259"/>
      <c r="T12" s="259"/>
      <c r="U12" s="259"/>
      <c r="V12" s="259"/>
      <c r="W12" s="259"/>
      <c r="X12" s="259"/>
      <c r="Y12" s="259"/>
      <c r="Z12" s="259"/>
    </row>
    <row r="13" ht="19.5" customHeight="1" spans="1:26">
      <c r="A13" s="65"/>
      <c r="B13" s="65"/>
      <c r="C13" s="65"/>
      <c r="D13" s="65"/>
      <c r="E13" s="65"/>
      <c r="F13" s="259"/>
      <c r="G13" s="259"/>
      <c r="H13" s="65"/>
      <c r="I13" s="65"/>
      <c r="J13" s="65"/>
      <c r="K13" s="65"/>
      <c r="L13" s="259"/>
      <c r="M13" s="259"/>
      <c r="N13" s="259"/>
      <c r="O13" s="259"/>
      <c r="P13" s="259"/>
      <c r="Q13" s="259"/>
      <c r="R13" s="96"/>
      <c r="S13" s="259"/>
      <c r="T13" s="259"/>
      <c r="U13" s="259"/>
      <c r="V13" s="259"/>
      <c r="W13" s="259"/>
      <c r="X13" s="259"/>
      <c r="Y13" s="259"/>
      <c r="Z13" s="259"/>
    </row>
    <row r="14" ht="19.5" customHeight="1" spans="1:26">
      <c r="A14" s="65"/>
      <c r="B14" s="65"/>
      <c r="C14" s="65"/>
      <c r="D14" s="65"/>
      <c r="E14" s="65"/>
      <c r="F14" s="259"/>
      <c r="G14" s="259"/>
      <c r="H14" s="65"/>
      <c r="I14" s="65"/>
      <c r="J14" s="65"/>
      <c r="K14" s="65"/>
      <c r="L14" s="259"/>
      <c r="M14" s="259"/>
      <c r="N14" s="259"/>
      <c r="O14" s="259"/>
      <c r="P14" s="259"/>
      <c r="Q14" s="259"/>
      <c r="R14" s="96"/>
      <c r="S14" s="259"/>
      <c r="T14" s="259"/>
      <c r="U14" s="259"/>
      <c r="V14" s="259"/>
      <c r="W14" s="259"/>
      <c r="X14" s="259"/>
      <c r="Y14" s="259"/>
      <c r="Z14" s="259"/>
    </row>
    <row r="15" ht="19.5" customHeight="1" spans="1:26">
      <c r="A15" s="65"/>
      <c r="B15" s="65"/>
      <c r="C15" s="65"/>
      <c r="D15" s="65"/>
      <c r="E15" s="65"/>
      <c r="F15" s="259"/>
      <c r="G15" s="259"/>
      <c r="H15" s="65"/>
      <c r="I15" s="65"/>
      <c r="J15" s="65"/>
      <c r="K15" s="65"/>
      <c r="L15" s="259"/>
      <c r="M15" s="259"/>
      <c r="N15" s="259"/>
      <c r="O15" s="259"/>
      <c r="P15" s="259"/>
      <c r="Q15" s="259"/>
      <c r="R15" s="96"/>
      <c r="S15" s="259"/>
      <c r="T15" s="259"/>
      <c r="U15" s="259"/>
      <c r="V15" s="259"/>
      <c r="W15" s="259"/>
      <c r="X15" s="259"/>
      <c r="Y15" s="259"/>
      <c r="Z15" s="259"/>
    </row>
    <row r="16" ht="19.5" customHeight="1" spans="1:26">
      <c r="A16" s="65"/>
      <c r="B16" s="65"/>
      <c r="C16" s="65"/>
      <c r="D16" s="65"/>
      <c r="E16" s="65"/>
      <c r="F16" s="259"/>
      <c r="G16" s="259"/>
      <c r="H16" s="65"/>
      <c r="I16" s="65"/>
      <c r="J16" s="65"/>
      <c r="K16" s="65"/>
      <c r="L16" s="259"/>
      <c r="M16" s="259"/>
      <c r="N16" s="259"/>
      <c r="O16" s="259"/>
      <c r="P16" s="259"/>
      <c r="Q16" s="259"/>
      <c r="R16" s="96"/>
      <c r="S16" s="259"/>
      <c r="T16" s="259"/>
      <c r="U16" s="259"/>
      <c r="V16" s="259"/>
      <c r="W16" s="259"/>
      <c r="X16" s="259"/>
      <c r="Y16" s="259"/>
      <c r="Z16" s="259"/>
    </row>
    <row r="17" ht="19.5" customHeight="1" spans="1:26">
      <c r="A17" s="65"/>
      <c r="B17" s="65"/>
      <c r="C17" s="65"/>
      <c r="D17" s="65"/>
      <c r="E17" s="65"/>
      <c r="F17" s="259"/>
      <c r="G17" s="259"/>
      <c r="H17" s="65"/>
      <c r="I17" s="65"/>
      <c r="J17" s="65"/>
      <c r="K17" s="65"/>
      <c r="L17" s="259"/>
      <c r="M17" s="259"/>
      <c r="N17" s="259"/>
      <c r="O17" s="259"/>
      <c r="P17" s="259"/>
      <c r="Q17" s="259"/>
      <c r="R17" s="96"/>
      <c r="S17" s="259"/>
      <c r="T17" s="259"/>
      <c r="U17" s="259"/>
      <c r="V17" s="259"/>
      <c r="W17" s="259"/>
      <c r="X17" s="259"/>
      <c r="Y17" s="259"/>
      <c r="Z17" s="259"/>
    </row>
    <row r="18" ht="19.5" customHeight="1" spans="1:26">
      <c r="A18" s="65"/>
      <c r="B18" s="65"/>
      <c r="C18" s="65"/>
      <c r="D18" s="65"/>
      <c r="E18" s="65"/>
      <c r="F18" s="259"/>
      <c r="G18" s="259"/>
      <c r="H18" s="65"/>
      <c r="I18" s="65"/>
      <c r="J18" s="65"/>
      <c r="K18" s="65"/>
      <c r="L18" s="259"/>
      <c r="M18" s="259"/>
      <c r="N18" s="259"/>
      <c r="O18" s="259"/>
      <c r="P18" s="259"/>
      <c r="Q18" s="259"/>
      <c r="R18" s="96"/>
      <c r="S18" s="259"/>
      <c r="T18" s="259"/>
      <c r="U18" s="259"/>
      <c r="V18" s="259"/>
      <c r="W18" s="259"/>
      <c r="X18" s="259"/>
      <c r="Y18" s="259"/>
      <c r="Z18" s="259"/>
    </row>
    <row r="19" ht="19.5" customHeight="1" spans="1:26">
      <c r="A19" s="65"/>
      <c r="B19" s="65"/>
      <c r="C19" s="65"/>
      <c r="D19" s="65"/>
      <c r="E19" s="65"/>
      <c r="F19" s="259"/>
      <c r="G19" s="259"/>
      <c r="H19" s="65"/>
      <c r="I19" s="65"/>
      <c r="J19" s="65"/>
      <c r="K19" s="65"/>
      <c r="L19" s="259"/>
      <c r="M19" s="259"/>
      <c r="N19" s="259"/>
      <c r="O19" s="259"/>
      <c r="P19" s="259"/>
      <c r="Q19" s="259"/>
      <c r="R19" s="96"/>
      <c r="S19" s="259"/>
      <c r="T19" s="259"/>
      <c r="U19" s="259"/>
      <c r="V19" s="259"/>
      <c r="W19" s="259"/>
      <c r="X19" s="259"/>
      <c r="Y19" s="259"/>
      <c r="Z19" s="259"/>
    </row>
    <row r="20" ht="19.5" customHeight="1" spans="1:26">
      <c r="A20" s="65"/>
      <c r="B20" s="65"/>
      <c r="C20" s="65"/>
      <c r="D20" s="65"/>
      <c r="E20" s="65"/>
      <c r="F20" s="259"/>
      <c r="G20" s="259"/>
      <c r="H20" s="65"/>
      <c r="I20" s="65"/>
      <c r="J20" s="65"/>
      <c r="K20" s="65"/>
      <c r="L20" s="259"/>
      <c r="M20" s="259"/>
      <c r="N20" s="259"/>
      <c r="O20" s="259"/>
      <c r="P20" s="259"/>
      <c r="Q20" s="259"/>
      <c r="R20" s="96"/>
      <c r="S20" s="259"/>
      <c r="T20" s="259"/>
      <c r="U20" s="259"/>
      <c r="V20" s="259"/>
      <c r="W20" s="259"/>
      <c r="X20" s="259"/>
      <c r="Y20" s="259"/>
      <c r="Z20" s="259"/>
    </row>
    <row r="21" ht="19.5" customHeight="1" spans="1:26">
      <c r="A21" s="65"/>
      <c r="B21" s="65"/>
      <c r="C21" s="65"/>
      <c r="D21" s="65"/>
      <c r="E21" s="65"/>
      <c r="F21" s="259"/>
      <c r="G21" s="259"/>
      <c r="H21" s="65"/>
      <c r="I21" s="65"/>
      <c r="J21" s="65"/>
      <c r="K21" s="65"/>
      <c r="L21" s="259"/>
      <c r="M21" s="259"/>
      <c r="N21" s="259"/>
      <c r="O21" s="259"/>
      <c r="P21" s="259"/>
      <c r="Q21" s="259"/>
      <c r="R21" s="96"/>
      <c r="S21" s="259"/>
      <c r="T21" s="259"/>
      <c r="U21" s="259"/>
      <c r="V21" s="259"/>
      <c r="W21" s="259"/>
      <c r="X21" s="259"/>
      <c r="Y21" s="259"/>
      <c r="Z21" s="259"/>
    </row>
    <row r="22" ht="19.5" customHeight="1" spans="1:26">
      <c r="A22" s="65"/>
      <c r="B22" s="65"/>
      <c r="C22" s="65"/>
      <c r="D22" s="65"/>
      <c r="E22" s="65"/>
      <c r="F22" s="259"/>
      <c r="G22" s="259"/>
      <c r="H22" s="65"/>
      <c r="I22" s="65"/>
      <c r="J22" s="65"/>
      <c r="K22" s="65"/>
      <c r="L22" s="259"/>
      <c r="M22" s="259"/>
      <c r="N22" s="259"/>
      <c r="O22" s="259"/>
      <c r="P22" s="259"/>
      <c r="Q22" s="259"/>
      <c r="R22" s="96"/>
      <c r="S22" s="259"/>
      <c r="T22" s="259"/>
      <c r="U22" s="259"/>
      <c r="V22" s="259"/>
      <c r="W22" s="259"/>
      <c r="X22" s="259"/>
      <c r="Y22" s="259"/>
      <c r="Z22" s="259"/>
    </row>
    <row r="23" ht="15.4" customHeight="1" spans="1:26">
      <c r="A23" s="264"/>
      <c r="B23" s="264"/>
      <c r="C23" s="264"/>
      <c r="D23" s="264"/>
      <c r="E23" s="258"/>
      <c r="F23" s="259"/>
      <c r="G23" s="259"/>
      <c r="H23" s="260"/>
      <c r="I23" s="260"/>
      <c r="J23" s="267"/>
      <c r="K23" s="268"/>
      <c r="L23" s="259"/>
      <c r="M23" s="259"/>
      <c r="N23" s="259"/>
      <c r="O23" s="259"/>
      <c r="P23" s="259"/>
      <c r="Q23" s="259"/>
      <c r="R23" s="259"/>
      <c r="S23" s="259"/>
      <c r="T23" s="259"/>
      <c r="U23" s="259"/>
      <c r="V23" s="259"/>
      <c r="W23" s="259"/>
      <c r="X23" s="259"/>
      <c r="Y23" s="259"/>
      <c r="Z23" s="259"/>
    </row>
    <row r="24" ht="15.4" customHeight="1" spans="1:26">
      <c r="A24" s="264"/>
      <c r="B24" s="264"/>
      <c r="C24" s="264"/>
      <c r="D24" s="264"/>
      <c r="E24" s="258"/>
      <c r="F24" s="259"/>
      <c r="G24" s="259"/>
      <c r="H24" s="260"/>
      <c r="I24" s="260"/>
      <c r="J24" s="267"/>
      <c r="K24" s="268"/>
      <c r="L24" s="259"/>
      <c r="M24" s="259"/>
      <c r="N24" s="259"/>
      <c r="O24" s="259"/>
      <c r="P24" s="259"/>
      <c r="Q24" s="259"/>
      <c r="R24" s="259"/>
      <c r="S24" s="259"/>
      <c r="T24" s="259"/>
      <c r="U24" s="259"/>
      <c r="V24" s="259"/>
      <c r="W24" s="259"/>
      <c r="X24" s="259"/>
      <c r="Y24" s="259"/>
      <c r="Z24" s="259"/>
    </row>
    <row r="25" ht="15.4" customHeight="1" spans="1:26">
      <c r="A25" s="264"/>
      <c r="B25" s="264"/>
      <c r="C25" s="264"/>
      <c r="D25" s="264"/>
      <c r="E25" s="258"/>
      <c r="F25" s="259"/>
      <c r="G25" s="259"/>
      <c r="H25" s="260"/>
      <c r="I25" s="260"/>
      <c r="J25" s="267"/>
      <c r="K25" s="268"/>
      <c r="L25" s="259"/>
      <c r="M25" s="259"/>
      <c r="N25" s="259"/>
      <c r="O25" s="259"/>
      <c r="P25" s="259"/>
      <c r="Q25" s="259"/>
      <c r="R25" s="259"/>
      <c r="S25" s="259"/>
      <c r="T25" s="259"/>
      <c r="U25" s="259"/>
      <c r="V25" s="259"/>
      <c r="W25" s="259"/>
      <c r="X25" s="259"/>
      <c r="Y25" s="259"/>
      <c r="Z25" s="259"/>
    </row>
    <row r="26" ht="15.4" customHeight="1" spans="1:26">
      <c r="A26" s="264"/>
      <c r="B26" s="264"/>
      <c r="C26" s="264"/>
      <c r="D26" s="264"/>
      <c r="E26" s="258"/>
      <c r="F26" s="259"/>
      <c r="G26" s="259"/>
      <c r="H26" s="260"/>
      <c r="I26" s="260"/>
      <c r="J26" s="267"/>
      <c r="K26" s="268"/>
      <c r="L26" s="259"/>
      <c r="M26" s="259"/>
      <c r="N26" s="259"/>
      <c r="O26" s="259"/>
      <c r="P26" s="259"/>
      <c r="Q26" s="259"/>
      <c r="R26" s="259"/>
      <c r="S26" s="259"/>
      <c r="T26" s="259"/>
      <c r="U26" s="259"/>
      <c r="V26" s="259"/>
      <c r="W26" s="259"/>
      <c r="X26" s="259"/>
      <c r="Y26" s="259"/>
      <c r="Z26" s="259"/>
    </row>
    <row r="27" ht="15.4" customHeight="1" spans="1:26">
      <c r="A27" s="264"/>
      <c r="B27" s="264"/>
      <c r="C27" s="264"/>
      <c r="D27" s="264"/>
      <c r="E27" s="258"/>
      <c r="F27" s="259"/>
      <c r="G27" s="259"/>
      <c r="H27" s="260"/>
      <c r="I27" s="260"/>
      <c r="J27" s="267"/>
      <c r="K27" s="268"/>
      <c r="L27" s="259"/>
      <c r="M27" s="259"/>
      <c r="N27" s="259"/>
      <c r="O27" s="259"/>
      <c r="P27" s="259"/>
      <c r="Q27" s="259"/>
      <c r="R27" s="259"/>
      <c r="S27" s="259"/>
      <c r="T27" s="259"/>
      <c r="U27" s="259"/>
      <c r="V27" s="259"/>
      <c r="W27" s="259"/>
      <c r="X27" s="259"/>
      <c r="Y27" s="259"/>
      <c r="Z27" s="259"/>
    </row>
    <row r="28" ht="15.4" customHeight="1" spans="1:26">
      <c r="A28" s="264"/>
      <c r="B28" s="264"/>
      <c r="C28" s="264"/>
      <c r="D28" s="264"/>
      <c r="E28" s="258"/>
      <c r="F28" s="259"/>
      <c r="G28" s="259"/>
      <c r="H28" s="260"/>
      <c r="I28" s="260"/>
      <c r="J28" s="267"/>
      <c r="K28" s="268"/>
      <c r="L28" s="259"/>
      <c r="M28" s="259"/>
      <c r="N28" s="259"/>
      <c r="O28" s="259"/>
      <c r="P28" s="259"/>
      <c r="Q28" s="259"/>
      <c r="R28" s="259"/>
      <c r="S28" s="259"/>
      <c r="T28" s="259"/>
      <c r="U28" s="259"/>
      <c r="V28" s="259"/>
      <c r="W28" s="259"/>
      <c r="X28" s="259"/>
      <c r="Y28" s="259"/>
      <c r="Z28" s="259"/>
    </row>
    <row r="29" ht="15.4" customHeight="1" spans="1:26">
      <c r="A29" s="264"/>
      <c r="B29" s="264"/>
      <c r="C29" s="264"/>
      <c r="D29" s="264"/>
      <c r="E29" s="258"/>
      <c r="F29" s="259"/>
      <c r="G29" s="259"/>
      <c r="H29" s="260"/>
      <c r="I29" s="260"/>
      <c r="J29" s="267"/>
      <c r="K29" s="268"/>
      <c r="L29" s="259"/>
      <c r="M29" s="259"/>
      <c r="N29" s="259"/>
      <c r="O29" s="259"/>
      <c r="P29" s="259"/>
      <c r="Q29" s="259"/>
      <c r="R29" s="259"/>
      <c r="S29" s="259"/>
      <c r="T29" s="259"/>
      <c r="U29" s="259"/>
      <c r="V29" s="259"/>
      <c r="W29" s="259"/>
      <c r="X29" s="259"/>
      <c r="Y29" s="259"/>
      <c r="Z29" s="259"/>
    </row>
    <row r="30" ht="15.4" customHeight="1" spans="1:26">
      <c r="A30" s="264"/>
      <c r="B30" s="264"/>
      <c r="C30" s="264"/>
      <c r="D30" s="264"/>
      <c r="E30" s="258"/>
      <c r="F30" s="259"/>
      <c r="G30" s="259"/>
      <c r="H30" s="260"/>
      <c r="I30" s="260"/>
      <c r="J30" s="267"/>
      <c r="K30" s="268"/>
      <c r="L30" s="259"/>
      <c r="M30" s="259"/>
      <c r="N30" s="259"/>
      <c r="O30" s="259"/>
      <c r="P30" s="259"/>
      <c r="Q30" s="259"/>
      <c r="R30" s="259"/>
      <c r="S30" s="259"/>
      <c r="T30" s="259"/>
      <c r="U30" s="259"/>
      <c r="V30" s="259"/>
      <c r="W30" s="259"/>
      <c r="X30" s="259"/>
      <c r="Y30" s="259"/>
      <c r="Z30" s="259"/>
    </row>
    <row r="31" ht="15.4" customHeight="1" spans="1:26">
      <c r="A31" s="264"/>
      <c r="B31" s="264"/>
      <c r="C31" s="264"/>
      <c r="D31" s="264"/>
      <c r="E31" s="258"/>
      <c r="F31" s="259"/>
      <c r="G31" s="259"/>
      <c r="H31" s="260"/>
      <c r="I31" s="260"/>
      <c r="J31" s="267"/>
      <c r="K31" s="268"/>
      <c r="L31" s="259"/>
      <c r="M31" s="259"/>
      <c r="N31" s="259"/>
      <c r="O31" s="259"/>
      <c r="P31" s="259"/>
      <c r="Q31" s="259"/>
      <c r="R31" s="259"/>
      <c r="S31" s="259"/>
      <c r="T31" s="259"/>
      <c r="U31" s="259"/>
      <c r="V31" s="259"/>
      <c r="W31" s="259"/>
      <c r="X31" s="259"/>
      <c r="Y31" s="259"/>
      <c r="Z31" s="259"/>
    </row>
    <row r="32" ht="15.4" customHeight="1" spans="1:26">
      <c r="A32" s="264"/>
      <c r="B32" s="264"/>
      <c r="C32" s="264"/>
      <c r="D32" s="264"/>
      <c r="E32" s="258"/>
      <c r="F32" s="259"/>
      <c r="G32" s="259"/>
      <c r="H32" s="260"/>
      <c r="I32" s="260"/>
      <c r="J32" s="267"/>
      <c r="K32" s="268"/>
      <c r="L32" s="259"/>
      <c r="M32" s="259"/>
      <c r="N32" s="259"/>
      <c r="O32" s="259"/>
      <c r="P32" s="259"/>
      <c r="Q32" s="259"/>
      <c r="R32" s="259"/>
      <c r="S32" s="259"/>
      <c r="T32" s="259"/>
      <c r="U32" s="259"/>
      <c r="V32" s="259"/>
      <c r="W32" s="259"/>
      <c r="X32" s="259"/>
      <c r="Y32" s="259"/>
      <c r="Z32" s="259"/>
    </row>
    <row r="33" ht="15.4" customHeight="1" spans="1:26">
      <c r="A33" s="264"/>
      <c r="B33" s="264"/>
      <c r="C33" s="264"/>
      <c r="D33" s="264"/>
      <c r="E33" s="258"/>
      <c r="F33" s="259"/>
      <c r="G33" s="259"/>
      <c r="H33" s="260"/>
      <c r="I33" s="260"/>
      <c r="J33" s="267"/>
      <c r="K33" s="268"/>
      <c r="L33" s="259"/>
      <c r="M33" s="259"/>
      <c r="N33" s="259"/>
      <c r="O33" s="259"/>
      <c r="P33" s="259"/>
      <c r="Q33" s="259"/>
      <c r="R33" s="259"/>
      <c r="S33" s="259"/>
      <c r="T33" s="259"/>
      <c r="U33" s="259"/>
      <c r="V33" s="259"/>
      <c r="W33" s="259"/>
      <c r="X33" s="259"/>
      <c r="Y33" s="259"/>
      <c r="Z33" s="259"/>
    </row>
    <row r="34" ht="15.4" customHeight="1" spans="1:26">
      <c r="A34" s="264"/>
      <c r="B34" s="264"/>
      <c r="C34" s="264"/>
      <c r="D34" s="264"/>
      <c r="E34" s="258"/>
      <c r="F34" s="259"/>
      <c r="G34" s="259"/>
      <c r="H34" s="260"/>
      <c r="I34" s="260"/>
      <c r="J34" s="267"/>
      <c r="K34" s="268"/>
      <c r="L34" s="259"/>
      <c r="M34" s="259"/>
      <c r="N34" s="259"/>
      <c r="O34" s="259"/>
      <c r="P34" s="259"/>
      <c r="Q34" s="259"/>
      <c r="R34" s="259"/>
      <c r="S34" s="259"/>
      <c r="T34" s="259"/>
      <c r="U34" s="259"/>
      <c r="V34" s="259"/>
      <c r="W34" s="259"/>
      <c r="X34" s="259"/>
      <c r="Y34" s="259"/>
      <c r="Z34" s="259"/>
    </row>
    <row r="35" ht="15.4" customHeight="1" spans="1:26">
      <c r="A35" s="264"/>
      <c r="B35" s="264"/>
      <c r="C35" s="264"/>
      <c r="D35" s="264"/>
      <c r="E35" s="258"/>
      <c r="F35" s="259"/>
      <c r="G35" s="259"/>
      <c r="H35" s="260"/>
      <c r="I35" s="260"/>
      <c r="J35" s="267"/>
      <c r="K35" s="268"/>
      <c r="L35" s="259"/>
      <c r="M35" s="259"/>
      <c r="N35" s="259"/>
      <c r="O35" s="259"/>
      <c r="P35" s="259"/>
      <c r="Q35" s="259"/>
      <c r="R35" s="259"/>
      <c r="S35" s="259"/>
      <c r="T35" s="259"/>
      <c r="U35" s="259"/>
      <c r="V35" s="259"/>
      <c r="W35" s="259"/>
      <c r="X35" s="259"/>
      <c r="Y35" s="259"/>
      <c r="Z35" s="259"/>
    </row>
    <row r="36" ht="15.4" customHeight="1" spans="1:26">
      <c r="A36" s="264"/>
      <c r="B36" s="264"/>
      <c r="C36" s="264"/>
      <c r="D36" s="264"/>
      <c r="E36" s="258"/>
      <c r="F36" s="259"/>
      <c r="G36" s="259"/>
      <c r="H36" s="260"/>
      <c r="I36" s="260"/>
      <c r="J36" s="267"/>
      <c r="K36" s="268"/>
      <c r="L36" s="259"/>
      <c r="M36" s="259"/>
      <c r="N36" s="259"/>
      <c r="O36" s="259"/>
      <c r="P36" s="259"/>
      <c r="Q36" s="259"/>
      <c r="R36" s="259"/>
      <c r="S36" s="259"/>
      <c r="T36" s="259"/>
      <c r="U36" s="259"/>
      <c r="V36" s="259"/>
      <c r="W36" s="259"/>
      <c r="X36" s="259"/>
      <c r="Y36" s="259"/>
      <c r="Z36" s="259"/>
    </row>
    <row r="37" ht="15.4" customHeight="1" spans="1:26">
      <c r="A37" s="264"/>
      <c r="B37" s="264"/>
      <c r="C37" s="264"/>
      <c r="D37" s="264"/>
      <c r="E37" s="258"/>
      <c r="F37" s="259"/>
      <c r="G37" s="259"/>
      <c r="H37" s="260"/>
      <c r="I37" s="260"/>
      <c r="J37" s="267"/>
      <c r="K37" s="268"/>
      <c r="L37" s="259"/>
      <c r="M37" s="259"/>
      <c r="N37" s="259"/>
      <c r="O37" s="259"/>
      <c r="P37" s="259"/>
      <c r="Q37" s="259"/>
      <c r="R37" s="259"/>
      <c r="S37" s="259"/>
      <c r="T37" s="259"/>
      <c r="U37" s="259"/>
      <c r="V37" s="259"/>
      <c r="W37" s="259"/>
      <c r="X37" s="259"/>
      <c r="Y37" s="259"/>
      <c r="Z37" s="259"/>
    </row>
    <row r="38" ht="15.4" customHeight="1" spans="1:26">
      <c r="A38" s="264"/>
      <c r="B38" s="264"/>
      <c r="C38" s="264"/>
      <c r="D38" s="264"/>
      <c r="E38" s="258"/>
      <c r="F38" s="259"/>
      <c r="G38" s="259"/>
      <c r="H38" s="260"/>
      <c r="I38" s="260"/>
      <c r="J38" s="267"/>
      <c r="K38" s="268"/>
      <c r="L38" s="259"/>
      <c r="M38" s="259"/>
      <c r="N38" s="259"/>
      <c r="O38" s="259"/>
      <c r="P38" s="259"/>
      <c r="Q38" s="259"/>
      <c r="R38" s="259"/>
      <c r="S38" s="259"/>
      <c r="T38" s="259"/>
      <c r="U38" s="259"/>
      <c r="V38" s="259"/>
      <c r="W38" s="259"/>
      <c r="X38" s="259"/>
      <c r="Y38" s="259"/>
      <c r="Z38" s="259"/>
    </row>
    <row r="39" ht="15.4" customHeight="1" spans="1:26">
      <c r="A39" s="264"/>
      <c r="B39" s="264"/>
      <c r="C39" s="264"/>
      <c r="D39" s="264"/>
      <c r="E39" s="258"/>
      <c r="F39" s="259"/>
      <c r="G39" s="259"/>
      <c r="H39" s="260"/>
      <c r="I39" s="260"/>
      <c r="J39" s="267"/>
      <c r="K39" s="268"/>
      <c r="L39" s="259"/>
      <c r="M39" s="259"/>
      <c r="N39" s="259"/>
      <c r="O39" s="259"/>
      <c r="P39" s="259"/>
      <c r="Q39" s="259"/>
      <c r="R39" s="259"/>
      <c r="S39" s="259"/>
      <c r="T39" s="259"/>
      <c r="U39" s="259"/>
      <c r="V39" s="259"/>
      <c r="W39" s="259"/>
      <c r="X39" s="259"/>
      <c r="Y39" s="259"/>
      <c r="Z39" s="259"/>
    </row>
    <row r="40" ht="15.4" customHeight="1" spans="1:26">
      <c r="A40" s="264"/>
      <c r="B40" s="264"/>
      <c r="C40" s="264"/>
      <c r="D40" s="264"/>
      <c r="E40" s="258"/>
      <c r="F40" s="259"/>
      <c r="G40" s="259"/>
      <c r="H40" s="260"/>
      <c r="I40" s="260"/>
      <c r="J40" s="267"/>
      <c r="K40" s="268"/>
      <c r="L40" s="259"/>
      <c r="M40" s="259"/>
      <c r="N40" s="259"/>
      <c r="O40" s="259"/>
      <c r="P40" s="259"/>
      <c r="Q40" s="259"/>
      <c r="R40" s="259"/>
      <c r="S40" s="259"/>
      <c r="T40" s="259"/>
      <c r="U40" s="259"/>
      <c r="V40" s="259"/>
      <c r="W40" s="259"/>
      <c r="X40" s="259"/>
      <c r="Y40" s="259"/>
      <c r="Z40" s="259"/>
    </row>
    <row r="41" ht="15.4" customHeight="1" spans="1:26">
      <c r="A41" s="264"/>
      <c r="B41" s="264"/>
      <c r="C41" s="264"/>
      <c r="D41" s="264"/>
      <c r="E41" s="258"/>
      <c r="F41" s="259"/>
      <c r="G41" s="259"/>
      <c r="H41" s="260"/>
      <c r="I41" s="260"/>
      <c r="J41" s="267"/>
      <c r="K41" s="268"/>
      <c r="L41" s="259"/>
      <c r="M41" s="259"/>
      <c r="N41" s="259"/>
      <c r="O41" s="259"/>
      <c r="P41" s="259"/>
      <c r="Q41" s="259"/>
      <c r="R41" s="259"/>
      <c r="S41" s="259"/>
      <c r="T41" s="259"/>
      <c r="U41" s="259"/>
      <c r="V41" s="259"/>
      <c r="W41" s="259"/>
      <c r="X41" s="259"/>
      <c r="Y41" s="259"/>
      <c r="Z41" s="259"/>
    </row>
    <row r="42" ht="15.4" customHeight="1" spans="1:26">
      <c r="A42" s="264"/>
      <c r="B42" s="264"/>
      <c r="C42" s="264"/>
      <c r="D42" s="264"/>
      <c r="E42" s="258"/>
      <c r="F42" s="259"/>
      <c r="G42" s="259"/>
      <c r="H42" s="260"/>
      <c r="I42" s="260"/>
      <c r="J42" s="267"/>
      <c r="K42" s="268"/>
      <c r="L42" s="259"/>
      <c r="M42" s="259"/>
      <c r="N42" s="259"/>
      <c r="O42" s="259"/>
      <c r="P42" s="259"/>
      <c r="Q42" s="259"/>
      <c r="R42" s="259"/>
      <c r="S42" s="259"/>
      <c r="T42" s="259"/>
      <c r="U42" s="259"/>
      <c r="V42" s="259"/>
      <c r="W42" s="259"/>
      <c r="X42" s="259"/>
      <c r="Y42" s="259"/>
      <c r="Z42" s="259"/>
    </row>
    <row r="43" ht="15.4" customHeight="1" spans="1:26">
      <c r="A43" s="264"/>
      <c r="B43" s="264"/>
      <c r="C43" s="264"/>
      <c r="D43" s="264"/>
      <c r="E43" s="258"/>
      <c r="F43" s="259"/>
      <c r="G43" s="259"/>
      <c r="H43" s="260"/>
      <c r="I43" s="260"/>
      <c r="J43" s="267"/>
      <c r="K43" s="268"/>
      <c r="L43" s="259"/>
      <c r="M43" s="259"/>
      <c r="N43" s="259"/>
      <c r="O43" s="259"/>
      <c r="P43" s="259"/>
      <c r="Q43" s="259"/>
      <c r="R43" s="259"/>
      <c r="S43" s="259"/>
      <c r="T43" s="259"/>
      <c r="U43" s="259"/>
      <c r="V43" s="259"/>
      <c r="W43" s="259"/>
      <c r="X43" s="259"/>
      <c r="Y43" s="259"/>
      <c r="Z43" s="259"/>
    </row>
    <row r="44" ht="15.4" customHeight="1" spans="1:26">
      <c r="A44" s="264"/>
      <c r="B44" s="264"/>
      <c r="C44" s="264"/>
      <c r="D44" s="264"/>
      <c r="E44" s="258"/>
      <c r="F44" s="259"/>
      <c r="G44" s="259"/>
      <c r="H44" s="260"/>
      <c r="I44" s="260"/>
      <c r="J44" s="267"/>
      <c r="K44" s="268"/>
      <c r="L44" s="259"/>
      <c r="M44" s="259"/>
      <c r="N44" s="259"/>
      <c r="O44" s="259"/>
      <c r="P44" s="259"/>
      <c r="Q44" s="259"/>
      <c r="R44" s="259"/>
      <c r="S44" s="259"/>
      <c r="T44" s="259"/>
      <c r="U44" s="259"/>
      <c r="V44" s="259"/>
      <c r="W44" s="259"/>
      <c r="X44" s="259"/>
      <c r="Y44" s="259"/>
      <c r="Z44" s="259"/>
    </row>
    <row r="45" ht="15.4" customHeight="1" spans="1:26">
      <c r="A45" s="264"/>
      <c r="B45" s="264"/>
      <c r="C45" s="264"/>
      <c r="D45" s="264"/>
      <c r="E45" s="258"/>
      <c r="F45" s="259"/>
      <c r="G45" s="259"/>
      <c r="H45" s="260"/>
      <c r="I45" s="260"/>
      <c r="J45" s="267"/>
      <c r="K45" s="268"/>
      <c r="L45" s="259"/>
      <c r="M45" s="259"/>
      <c r="N45" s="259"/>
      <c r="O45" s="259"/>
      <c r="P45" s="259"/>
      <c r="Q45" s="259"/>
      <c r="R45" s="259"/>
      <c r="S45" s="259"/>
      <c r="T45" s="259"/>
      <c r="U45" s="259"/>
      <c r="V45" s="259"/>
      <c r="W45" s="259"/>
      <c r="X45" s="259"/>
      <c r="Y45" s="259"/>
      <c r="Z45" s="259"/>
    </row>
    <row r="46" ht="15.4" customHeight="1" spans="1:26">
      <c r="A46" s="264"/>
      <c r="B46" s="264"/>
      <c r="C46" s="264"/>
      <c r="D46" s="264"/>
      <c r="E46" s="258"/>
      <c r="F46" s="259"/>
      <c r="G46" s="259"/>
      <c r="H46" s="260"/>
      <c r="I46" s="260"/>
      <c r="J46" s="267"/>
      <c r="K46" s="268"/>
      <c r="L46" s="259"/>
      <c r="M46" s="259"/>
      <c r="N46" s="259"/>
      <c r="O46" s="259"/>
      <c r="P46" s="259"/>
      <c r="Q46" s="259"/>
      <c r="R46" s="259"/>
      <c r="S46" s="259"/>
      <c r="T46" s="259"/>
      <c r="U46" s="259"/>
      <c r="V46" s="259"/>
      <c r="W46" s="259"/>
      <c r="X46" s="259"/>
      <c r="Y46" s="259"/>
      <c r="Z46" s="259"/>
    </row>
    <row r="47" ht="15.4" customHeight="1" spans="1:26">
      <c r="A47" s="264"/>
      <c r="B47" s="264"/>
      <c r="C47" s="264"/>
      <c r="D47" s="264"/>
      <c r="E47" s="258"/>
      <c r="F47" s="259"/>
      <c r="G47" s="259"/>
      <c r="H47" s="260"/>
      <c r="I47" s="260"/>
      <c r="J47" s="267"/>
      <c r="K47" s="268"/>
      <c r="L47" s="259"/>
      <c r="M47" s="259"/>
      <c r="N47" s="259"/>
      <c r="O47" s="259"/>
      <c r="P47" s="259"/>
      <c r="Q47" s="259"/>
      <c r="R47" s="259"/>
      <c r="S47" s="259"/>
      <c r="T47" s="259"/>
      <c r="U47" s="259"/>
      <c r="V47" s="259"/>
      <c r="W47" s="259"/>
      <c r="X47" s="259"/>
      <c r="Y47" s="259"/>
      <c r="Z47" s="259"/>
    </row>
    <row r="48" ht="15.4" customHeight="1" spans="1:26">
      <c r="A48" s="264"/>
      <c r="B48" s="264"/>
      <c r="C48" s="264"/>
      <c r="D48" s="264"/>
      <c r="E48" s="258"/>
      <c r="F48" s="259"/>
      <c r="G48" s="259"/>
      <c r="H48" s="260"/>
      <c r="I48" s="260"/>
      <c r="J48" s="267"/>
      <c r="K48" s="268"/>
      <c r="L48" s="259"/>
      <c r="M48" s="259"/>
      <c r="N48" s="259"/>
      <c r="O48" s="259"/>
      <c r="P48" s="259"/>
      <c r="Q48" s="259"/>
      <c r="R48" s="259"/>
      <c r="S48" s="259"/>
      <c r="T48" s="259"/>
      <c r="U48" s="259"/>
      <c r="V48" s="259"/>
      <c r="W48" s="259"/>
      <c r="X48" s="259"/>
      <c r="Y48" s="259"/>
      <c r="Z48" s="259"/>
    </row>
    <row r="49" ht="15.4" customHeight="1" spans="1:26">
      <c r="A49" s="264"/>
      <c r="B49" s="264"/>
      <c r="C49" s="264"/>
      <c r="D49" s="264"/>
      <c r="E49" s="258"/>
      <c r="F49" s="259"/>
      <c r="G49" s="259"/>
      <c r="H49" s="260"/>
      <c r="I49" s="260"/>
      <c r="J49" s="267"/>
      <c r="K49" s="268"/>
      <c r="L49" s="259"/>
      <c r="M49" s="259"/>
      <c r="N49" s="259"/>
      <c r="O49" s="259"/>
      <c r="P49" s="259"/>
      <c r="Q49" s="259"/>
      <c r="R49" s="259"/>
      <c r="S49" s="259"/>
      <c r="T49" s="259"/>
      <c r="U49" s="259"/>
      <c r="V49" s="259"/>
      <c r="W49" s="259"/>
      <c r="X49" s="259"/>
      <c r="Y49" s="259"/>
      <c r="Z49" s="259"/>
    </row>
    <row r="50" ht="15.4" customHeight="1" spans="1:26">
      <c r="A50" s="264"/>
      <c r="B50" s="264"/>
      <c r="C50" s="264"/>
      <c r="D50" s="264"/>
      <c r="E50" s="258"/>
      <c r="F50" s="259"/>
      <c r="G50" s="259"/>
      <c r="H50" s="260"/>
      <c r="I50" s="260"/>
      <c r="J50" s="267"/>
      <c r="K50" s="268"/>
      <c r="L50" s="259"/>
      <c r="M50" s="259"/>
      <c r="N50" s="259"/>
      <c r="O50" s="259"/>
      <c r="P50" s="259"/>
      <c r="Q50" s="259"/>
      <c r="R50" s="259"/>
      <c r="S50" s="259"/>
      <c r="T50" s="259"/>
      <c r="U50" s="259"/>
      <c r="V50" s="259"/>
      <c r="W50" s="259"/>
      <c r="X50" s="259"/>
      <c r="Y50" s="259"/>
      <c r="Z50" s="259"/>
    </row>
    <row r="51" ht="15.4" customHeight="1" spans="1:26">
      <c r="A51" s="264"/>
      <c r="B51" s="264"/>
      <c r="C51" s="264"/>
      <c r="D51" s="264"/>
      <c r="E51" s="258"/>
      <c r="F51" s="259"/>
      <c r="G51" s="259"/>
      <c r="H51" s="260"/>
      <c r="I51" s="260"/>
      <c r="J51" s="267"/>
      <c r="K51" s="268"/>
      <c r="L51" s="259"/>
      <c r="M51" s="259"/>
      <c r="N51" s="259"/>
      <c r="O51" s="259"/>
      <c r="P51" s="259"/>
      <c r="Q51" s="259"/>
      <c r="R51" s="259"/>
      <c r="S51" s="259"/>
      <c r="T51" s="259"/>
      <c r="U51" s="259"/>
      <c r="V51" s="259"/>
      <c r="W51" s="259"/>
      <c r="X51" s="259"/>
      <c r="Y51" s="259"/>
      <c r="Z51" s="259"/>
    </row>
    <row r="52" ht="15.4" customHeight="1" spans="1:26">
      <c r="A52" s="264"/>
      <c r="B52" s="264"/>
      <c r="C52" s="264"/>
      <c r="D52" s="264"/>
      <c r="E52" s="258"/>
      <c r="F52" s="259"/>
      <c r="G52" s="259"/>
      <c r="H52" s="260"/>
      <c r="I52" s="260"/>
      <c r="J52" s="267"/>
      <c r="K52" s="268"/>
      <c r="L52" s="259"/>
      <c r="M52" s="259"/>
      <c r="N52" s="259"/>
      <c r="O52" s="259"/>
      <c r="P52" s="259"/>
      <c r="Q52" s="259"/>
      <c r="R52" s="259"/>
      <c r="S52" s="259"/>
      <c r="T52" s="259"/>
      <c r="U52" s="259"/>
      <c r="V52" s="259"/>
      <c r="W52" s="259"/>
      <c r="X52" s="259"/>
      <c r="Y52" s="259"/>
      <c r="Z52" s="259"/>
    </row>
    <row r="53" ht="15.4" customHeight="1" spans="1:26">
      <c r="A53" s="264"/>
      <c r="B53" s="264"/>
      <c r="C53" s="264"/>
      <c r="D53" s="264"/>
      <c r="E53" s="258"/>
      <c r="F53" s="259"/>
      <c r="G53" s="259"/>
      <c r="H53" s="260"/>
      <c r="I53" s="260"/>
      <c r="J53" s="267"/>
      <c r="K53" s="268"/>
      <c r="L53" s="259"/>
      <c r="M53" s="259"/>
      <c r="N53" s="259"/>
      <c r="O53" s="259"/>
      <c r="P53" s="259"/>
      <c r="Q53" s="259"/>
      <c r="R53" s="259"/>
      <c r="S53" s="259"/>
      <c r="T53" s="259"/>
      <c r="U53" s="259"/>
      <c r="V53" s="259"/>
      <c r="W53" s="259"/>
      <c r="X53" s="259"/>
      <c r="Y53" s="259"/>
      <c r="Z53" s="259"/>
    </row>
    <row r="54" ht="15.4" customHeight="1" spans="1:26">
      <c r="A54" s="264"/>
      <c r="B54" s="264"/>
      <c r="C54" s="264"/>
      <c r="D54" s="264"/>
      <c r="E54" s="258"/>
      <c r="F54" s="259"/>
      <c r="G54" s="259"/>
      <c r="H54" s="260"/>
      <c r="I54" s="260"/>
      <c r="J54" s="267"/>
      <c r="K54" s="268"/>
      <c r="L54" s="259"/>
      <c r="M54" s="259"/>
      <c r="N54" s="259"/>
      <c r="O54" s="259"/>
      <c r="P54" s="259"/>
      <c r="Q54" s="259"/>
      <c r="R54" s="259"/>
      <c r="S54" s="259"/>
      <c r="T54" s="259"/>
      <c r="U54" s="259"/>
      <c r="V54" s="259"/>
      <c r="W54" s="259"/>
      <c r="X54" s="259"/>
      <c r="Y54" s="259"/>
      <c r="Z54" s="259"/>
    </row>
    <row r="55" ht="15.4" customHeight="1" spans="1:26">
      <c r="A55" s="264"/>
      <c r="B55" s="264"/>
      <c r="C55" s="264"/>
      <c r="D55" s="264"/>
      <c r="E55" s="258"/>
      <c r="F55" s="259"/>
      <c r="G55" s="259"/>
      <c r="H55" s="260"/>
      <c r="I55" s="260"/>
      <c r="J55" s="267"/>
      <c r="K55" s="268"/>
      <c r="L55" s="259"/>
      <c r="M55" s="259"/>
      <c r="N55" s="259"/>
      <c r="O55" s="259"/>
      <c r="P55" s="259"/>
      <c r="Q55" s="259"/>
      <c r="R55" s="259"/>
      <c r="S55" s="259"/>
      <c r="T55" s="259"/>
      <c r="U55" s="259"/>
      <c r="V55" s="259"/>
      <c r="W55" s="259"/>
      <c r="X55" s="259"/>
      <c r="Y55" s="259"/>
      <c r="Z55" s="259"/>
    </row>
    <row r="56" ht="15.4" customHeight="1" spans="1:26">
      <c r="A56" s="264"/>
      <c r="B56" s="264"/>
      <c r="C56" s="264"/>
      <c r="D56" s="264"/>
      <c r="E56" s="258"/>
      <c r="F56" s="259"/>
      <c r="G56" s="259"/>
      <c r="H56" s="260"/>
      <c r="I56" s="260"/>
      <c r="J56" s="267"/>
      <c r="K56" s="268"/>
      <c r="L56" s="259"/>
      <c r="M56" s="259"/>
      <c r="N56" s="259"/>
      <c r="O56" s="259"/>
      <c r="P56" s="259"/>
      <c r="Q56" s="259"/>
      <c r="R56" s="259"/>
      <c r="S56" s="259"/>
      <c r="T56" s="259"/>
      <c r="U56" s="259"/>
      <c r="V56" s="259"/>
      <c r="W56" s="259"/>
      <c r="X56" s="259"/>
      <c r="Y56" s="259"/>
      <c r="Z56" s="259"/>
    </row>
    <row r="57" ht="15.4" customHeight="1" spans="1:26">
      <c r="A57" s="264"/>
      <c r="B57" s="264"/>
      <c r="C57" s="264"/>
      <c r="D57" s="264"/>
      <c r="E57" s="258"/>
      <c r="F57" s="259"/>
      <c r="G57" s="259"/>
      <c r="H57" s="260"/>
      <c r="I57" s="260"/>
      <c r="J57" s="267"/>
      <c r="K57" s="268"/>
      <c r="L57" s="259"/>
      <c r="M57" s="259"/>
      <c r="N57" s="259"/>
      <c r="O57" s="259"/>
      <c r="P57" s="259"/>
      <c r="Q57" s="259"/>
      <c r="R57" s="259"/>
      <c r="S57" s="259"/>
      <c r="T57" s="259"/>
      <c r="U57" s="259"/>
      <c r="V57" s="259"/>
      <c r="W57" s="259"/>
      <c r="X57" s="259"/>
      <c r="Y57" s="259"/>
      <c r="Z57" s="259"/>
    </row>
    <row r="58" ht="15.4" customHeight="1" spans="1:26">
      <c r="A58" s="264"/>
      <c r="B58" s="264"/>
      <c r="C58" s="264"/>
      <c r="D58" s="264"/>
      <c r="E58" s="258"/>
      <c r="F58" s="259"/>
      <c r="G58" s="259"/>
      <c r="H58" s="260"/>
      <c r="I58" s="260"/>
      <c r="J58" s="267"/>
      <c r="K58" s="268"/>
      <c r="L58" s="259"/>
      <c r="M58" s="259"/>
      <c r="N58" s="259"/>
      <c r="O58" s="259"/>
      <c r="P58" s="259"/>
      <c r="Q58" s="259"/>
      <c r="R58" s="259"/>
      <c r="S58" s="259"/>
      <c r="T58" s="259"/>
      <c r="U58" s="259"/>
      <c r="V58" s="259"/>
      <c r="W58" s="259"/>
      <c r="X58" s="259"/>
      <c r="Y58" s="259"/>
      <c r="Z58" s="259"/>
    </row>
    <row r="59" ht="15.4" customHeight="1" spans="1:26">
      <c r="A59" s="264"/>
      <c r="B59" s="264"/>
      <c r="C59" s="264"/>
      <c r="D59" s="264"/>
      <c r="E59" s="258"/>
      <c r="F59" s="259"/>
      <c r="G59" s="259"/>
      <c r="H59" s="260"/>
      <c r="I59" s="260"/>
      <c r="J59" s="267"/>
      <c r="K59" s="268"/>
      <c r="L59" s="259"/>
      <c r="M59" s="259"/>
      <c r="N59" s="259"/>
      <c r="O59" s="259"/>
      <c r="P59" s="259"/>
      <c r="Q59" s="259"/>
      <c r="R59" s="259"/>
      <c r="S59" s="259"/>
      <c r="T59" s="259"/>
      <c r="U59" s="259"/>
      <c r="V59" s="259"/>
      <c r="W59" s="259"/>
      <c r="X59" s="259"/>
      <c r="Y59" s="259"/>
      <c r="Z59" s="259"/>
    </row>
    <row r="60" ht="15.4" customHeight="1" spans="1:26">
      <c r="A60" s="264"/>
      <c r="B60" s="264"/>
      <c r="C60" s="264"/>
      <c r="D60" s="264"/>
      <c r="E60" s="258"/>
      <c r="F60" s="259"/>
      <c r="G60" s="259"/>
      <c r="H60" s="260"/>
      <c r="I60" s="260"/>
      <c r="J60" s="267"/>
      <c r="K60" s="268"/>
      <c r="L60" s="259"/>
      <c r="M60" s="259"/>
      <c r="N60" s="259"/>
      <c r="O60" s="259"/>
      <c r="P60" s="259"/>
      <c r="Q60" s="259"/>
      <c r="R60" s="259"/>
      <c r="S60" s="259"/>
      <c r="T60" s="259"/>
      <c r="U60" s="259"/>
      <c r="V60" s="259"/>
      <c r="W60" s="259"/>
      <c r="X60" s="259"/>
      <c r="Y60" s="259"/>
      <c r="Z60" s="259"/>
    </row>
    <row r="61" ht="15.4" customHeight="1" spans="1:26">
      <c r="A61" s="264"/>
      <c r="B61" s="264"/>
      <c r="C61" s="264"/>
      <c r="D61" s="264"/>
      <c r="E61" s="258"/>
      <c r="F61" s="259"/>
      <c r="G61" s="259"/>
      <c r="H61" s="260"/>
      <c r="I61" s="260"/>
      <c r="J61" s="267"/>
      <c r="K61" s="268"/>
      <c r="L61" s="259"/>
      <c r="M61" s="259"/>
      <c r="N61" s="259"/>
      <c r="O61" s="259"/>
      <c r="P61" s="259"/>
      <c r="Q61" s="259"/>
      <c r="R61" s="259"/>
      <c r="S61" s="259"/>
      <c r="T61" s="259"/>
      <c r="U61" s="259"/>
      <c r="V61" s="259"/>
      <c r="W61" s="259"/>
      <c r="X61" s="259"/>
      <c r="Y61" s="259"/>
      <c r="Z61" s="259"/>
    </row>
    <row r="62" ht="15.4" customHeight="1" spans="1:26">
      <c r="A62" s="264"/>
      <c r="B62" s="264"/>
      <c r="C62" s="264"/>
      <c r="D62" s="264"/>
      <c r="E62" s="258"/>
      <c r="F62" s="259"/>
      <c r="G62" s="259"/>
      <c r="H62" s="260"/>
      <c r="I62" s="260"/>
      <c r="J62" s="267"/>
      <c r="K62" s="268"/>
      <c r="L62" s="259"/>
      <c r="M62" s="259"/>
      <c r="N62" s="259"/>
      <c r="O62" s="259"/>
      <c r="P62" s="259"/>
      <c r="Q62" s="259"/>
      <c r="R62" s="259"/>
      <c r="S62" s="259"/>
      <c r="T62" s="259"/>
      <c r="U62" s="259"/>
      <c r="V62" s="259"/>
      <c r="W62" s="259"/>
      <c r="X62" s="259"/>
      <c r="Y62" s="259"/>
      <c r="Z62" s="259"/>
    </row>
    <row r="63" ht="15.4" customHeight="1" spans="1:26">
      <c r="A63" s="264"/>
      <c r="B63" s="264"/>
      <c r="C63" s="264"/>
      <c r="D63" s="264"/>
      <c r="E63" s="258"/>
      <c r="F63" s="259"/>
      <c r="G63" s="259"/>
      <c r="H63" s="260"/>
      <c r="I63" s="260"/>
      <c r="J63" s="267"/>
      <c r="K63" s="268"/>
      <c r="L63" s="259"/>
      <c r="M63" s="259"/>
      <c r="N63" s="259"/>
      <c r="O63" s="259"/>
      <c r="P63" s="259"/>
      <c r="Q63" s="259"/>
      <c r="R63" s="259"/>
      <c r="S63" s="259"/>
      <c r="T63" s="259"/>
      <c r="U63" s="259"/>
      <c r="V63" s="259"/>
      <c r="W63" s="259"/>
      <c r="X63" s="259"/>
      <c r="Y63" s="259"/>
      <c r="Z63" s="259"/>
    </row>
    <row r="64" ht="15.4" customHeight="1" spans="1:26">
      <c r="A64" s="264"/>
      <c r="B64" s="264"/>
      <c r="C64" s="264"/>
      <c r="D64" s="264"/>
      <c r="E64" s="258"/>
      <c r="F64" s="259"/>
      <c r="G64" s="259"/>
      <c r="H64" s="260"/>
      <c r="I64" s="260"/>
      <c r="J64" s="267"/>
      <c r="K64" s="268"/>
      <c r="L64" s="259"/>
      <c r="M64" s="259"/>
      <c r="N64" s="259"/>
      <c r="O64" s="259"/>
      <c r="P64" s="259"/>
      <c r="Q64" s="259"/>
      <c r="R64" s="259"/>
      <c r="S64" s="259"/>
      <c r="T64" s="259"/>
      <c r="U64" s="259"/>
      <c r="V64" s="259"/>
      <c r="W64" s="259"/>
      <c r="X64" s="259"/>
      <c r="Y64" s="259"/>
      <c r="Z64" s="259"/>
    </row>
    <row r="65" ht="15.4" customHeight="1" spans="1:26">
      <c r="A65" s="264"/>
      <c r="B65" s="264"/>
      <c r="C65" s="264"/>
      <c r="D65" s="264"/>
      <c r="E65" s="258"/>
      <c r="F65" s="259"/>
      <c r="G65" s="259"/>
      <c r="H65" s="260"/>
      <c r="I65" s="260"/>
      <c r="J65" s="267"/>
      <c r="K65" s="268"/>
      <c r="L65" s="259"/>
      <c r="M65" s="259"/>
      <c r="N65" s="259"/>
      <c r="O65" s="259"/>
      <c r="P65" s="259"/>
      <c r="Q65" s="259"/>
      <c r="R65" s="259"/>
      <c r="S65" s="259"/>
      <c r="T65" s="259"/>
      <c r="U65" s="259"/>
      <c r="V65" s="259"/>
      <c r="W65" s="259"/>
      <c r="X65" s="259"/>
      <c r="Y65" s="259"/>
      <c r="Z65" s="259"/>
    </row>
    <row r="66" ht="15.4" customHeight="1" spans="1:26">
      <c r="A66" s="264"/>
      <c r="B66" s="264"/>
      <c r="C66" s="264"/>
      <c r="D66" s="264"/>
      <c r="E66" s="258"/>
      <c r="F66" s="259"/>
      <c r="G66" s="259"/>
      <c r="H66" s="260"/>
      <c r="I66" s="260"/>
      <c r="J66" s="267"/>
      <c r="K66" s="268"/>
      <c r="L66" s="259"/>
      <c r="M66" s="259"/>
      <c r="N66" s="259"/>
      <c r="O66" s="259"/>
      <c r="P66" s="259"/>
      <c r="Q66" s="259"/>
      <c r="R66" s="259"/>
      <c r="S66" s="259"/>
      <c r="T66" s="259"/>
      <c r="U66" s="259"/>
      <c r="V66" s="259"/>
      <c r="W66" s="259"/>
      <c r="X66" s="259"/>
      <c r="Y66" s="259"/>
      <c r="Z66" s="259"/>
    </row>
    <row r="67" ht="15.4" customHeight="1" spans="1:26">
      <c r="A67" s="264"/>
      <c r="B67" s="264"/>
      <c r="C67" s="264"/>
      <c r="D67" s="264"/>
      <c r="E67" s="258"/>
      <c r="F67" s="259"/>
      <c r="G67" s="259"/>
      <c r="H67" s="260"/>
      <c r="I67" s="260"/>
      <c r="J67" s="267"/>
      <c r="K67" s="268"/>
      <c r="L67" s="259"/>
      <c r="M67" s="259"/>
      <c r="N67" s="259"/>
      <c r="O67" s="259"/>
      <c r="P67" s="259"/>
      <c r="Q67" s="259"/>
      <c r="R67" s="259"/>
      <c r="S67" s="259"/>
      <c r="T67" s="259"/>
      <c r="U67" s="259"/>
      <c r="V67" s="259"/>
      <c r="W67" s="259"/>
      <c r="X67" s="259"/>
      <c r="Y67" s="259"/>
      <c r="Z67" s="259"/>
    </row>
    <row r="68" ht="15.4" customHeight="1" spans="1:26">
      <c r="A68" s="264"/>
      <c r="B68" s="264"/>
      <c r="C68" s="264"/>
      <c r="D68" s="264"/>
      <c r="E68" s="258"/>
      <c r="F68" s="259"/>
      <c r="G68" s="259"/>
      <c r="H68" s="260"/>
      <c r="I68" s="260"/>
      <c r="J68" s="267"/>
      <c r="K68" s="268"/>
      <c r="L68" s="259"/>
      <c r="M68" s="259"/>
      <c r="N68" s="259"/>
      <c r="O68" s="259"/>
      <c r="P68" s="259"/>
      <c r="Q68" s="259"/>
      <c r="R68" s="259"/>
      <c r="S68" s="259"/>
      <c r="T68" s="259"/>
      <c r="U68" s="259"/>
      <c r="V68" s="259"/>
      <c r="W68" s="259"/>
      <c r="X68" s="259"/>
      <c r="Y68" s="259"/>
      <c r="Z68" s="259"/>
    </row>
    <row r="69" ht="15.4" customHeight="1" spans="1:26">
      <c r="A69" s="264"/>
      <c r="B69" s="264"/>
      <c r="C69" s="264"/>
      <c r="D69" s="264"/>
      <c r="E69" s="258"/>
      <c r="F69" s="259"/>
      <c r="G69" s="259"/>
      <c r="H69" s="260"/>
      <c r="I69" s="260"/>
      <c r="J69" s="267"/>
      <c r="K69" s="268"/>
      <c r="L69" s="259"/>
      <c r="M69" s="259"/>
      <c r="N69" s="259"/>
      <c r="O69" s="259"/>
      <c r="P69" s="259"/>
      <c r="Q69" s="259"/>
      <c r="R69" s="259"/>
      <c r="S69" s="259"/>
      <c r="T69" s="259"/>
      <c r="U69" s="259"/>
      <c r="V69" s="259"/>
      <c r="W69" s="259"/>
      <c r="X69" s="259"/>
      <c r="Y69" s="259"/>
      <c r="Z69" s="259"/>
    </row>
    <row r="70" ht="15.4" customHeight="1" spans="1:26">
      <c r="A70" s="264"/>
      <c r="B70" s="264"/>
      <c r="C70" s="264"/>
      <c r="D70" s="264"/>
      <c r="E70" s="258"/>
      <c r="F70" s="259"/>
      <c r="G70" s="259"/>
      <c r="H70" s="260"/>
      <c r="I70" s="260"/>
      <c r="J70" s="267"/>
      <c r="K70" s="268"/>
      <c r="L70" s="259"/>
      <c r="M70" s="259"/>
      <c r="N70" s="259"/>
      <c r="O70" s="259"/>
      <c r="P70" s="259"/>
      <c r="Q70" s="259"/>
      <c r="R70" s="259"/>
      <c r="S70" s="259"/>
      <c r="T70" s="259"/>
      <c r="U70" s="259"/>
      <c r="V70" s="259"/>
      <c r="W70" s="259"/>
      <c r="X70" s="259"/>
      <c r="Y70" s="259"/>
      <c r="Z70" s="259"/>
    </row>
    <row r="71" ht="15.4" customHeight="1" spans="1:26">
      <c r="A71" s="264"/>
      <c r="B71" s="264"/>
      <c r="C71" s="264"/>
      <c r="D71" s="264"/>
      <c r="E71" s="258"/>
      <c r="F71" s="259"/>
      <c r="G71" s="259"/>
      <c r="H71" s="260"/>
      <c r="I71" s="260"/>
      <c r="J71" s="267"/>
      <c r="K71" s="268"/>
      <c r="L71" s="259"/>
      <c r="M71" s="259"/>
      <c r="N71" s="259"/>
      <c r="O71" s="259"/>
      <c r="P71" s="259"/>
      <c r="Q71" s="259"/>
      <c r="R71" s="259"/>
      <c r="S71" s="259"/>
      <c r="T71" s="259"/>
      <c r="U71" s="259"/>
      <c r="V71" s="259"/>
      <c r="W71" s="259"/>
      <c r="X71" s="259"/>
      <c r="Y71" s="259"/>
      <c r="Z71" s="259"/>
    </row>
    <row r="72" ht="15.4" customHeight="1" spans="1:26">
      <c r="A72" s="264"/>
      <c r="B72" s="264"/>
      <c r="C72" s="264"/>
      <c r="D72" s="264"/>
      <c r="E72" s="258"/>
      <c r="F72" s="259"/>
      <c r="G72" s="259"/>
      <c r="H72" s="260"/>
      <c r="I72" s="260"/>
      <c r="J72" s="267"/>
      <c r="K72" s="268"/>
      <c r="L72" s="259"/>
      <c r="M72" s="259"/>
      <c r="N72" s="259"/>
      <c r="O72" s="259"/>
      <c r="P72" s="259"/>
      <c r="Q72" s="259"/>
      <c r="R72" s="259"/>
      <c r="S72" s="259"/>
      <c r="T72" s="259"/>
      <c r="U72" s="259"/>
      <c r="V72" s="259"/>
      <c r="W72" s="259"/>
      <c r="X72" s="259"/>
      <c r="Y72" s="259"/>
      <c r="Z72" s="259"/>
    </row>
    <row r="73" ht="15.4" customHeight="1" spans="1:26">
      <c r="A73" s="264"/>
      <c r="B73" s="264"/>
      <c r="C73" s="264"/>
      <c r="D73" s="264"/>
      <c r="E73" s="258"/>
      <c r="F73" s="259"/>
      <c r="G73" s="259"/>
      <c r="H73" s="260"/>
      <c r="I73" s="260"/>
      <c r="J73" s="267"/>
      <c r="K73" s="268"/>
      <c r="L73" s="259"/>
      <c r="M73" s="259"/>
      <c r="N73" s="259"/>
      <c r="O73" s="259"/>
      <c r="P73" s="259"/>
      <c r="Q73" s="259"/>
      <c r="R73" s="259"/>
      <c r="S73" s="259"/>
      <c r="T73" s="259"/>
      <c r="U73" s="259"/>
      <c r="V73" s="259"/>
      <c r="W73" s="259"/>
      <c r="X73" s="259"/>
      <c r="Y73" s="259"/>
      <c r="Z73" s="259"/>
    </row>
    <row r="74" ht="15.4" customHeight="1" spans="1:26">
      <c r="A74" s="264"/>
      <c r="B74" s="264"/>
      <c r="C74" s="264"/>
      <c r="D74" s="264"/>
      <c r="E74" s="258"/>
      <c r="F74" s="259"/>
      <c r="G74" s="259"/>
      <c r="H74" s="260"/>
      <c r="I74" s="260"/>
      <c r="J74" s="267"/>
      <c r="K74" s="268"/>
      <c r="L74" s="259"/>
      <c r="M74" s="259"/>
      <c r="N74" s="259"/>
      <c r="O74" s="259"/>
      <c r="P74" s="259"/>
      <c r="Q74" s="259"/>
      <c r="R74" s="259"/>
      <c r="S74" s="259"/>
      <c r="T74" s="259"/>
      <c r="U74" s="259"/>
      <c r="V74" s="259"/>
      <c r="W74" s="259"/>
      <c r="X74" s="259"/>
      <c r="Y74" s="259"/>
      <c r="Z74" s="259"/>
    </row>
    <row r="75" ht="15.4" customHeight="1" spans="1:26">
      <c r="A75" s="264"/>
      <c r="B75" s="264"/>
      <c r="C75" s="264"/>
      <c r="D75" s="264"/>
      <c r="E75" s="258"/>
      <c r="F75" s="259"/>
      <c r="G75" s="259"/>
      <c r="H75" s="260"/>
      <c r="I75" s="260"/>
      <c r="J75" s="267"/>
      <c r="K75" s="268"/>
      <c r="L75" s="259"/>
      <c r="M75" s="259"/>
      <c r="N75" s="259"/>
      <c r="O75" s="259"/>
      <c r="P75" s="259"/>
      <c r="Q75" s="259"/>
      <c r="R75" s="259"/>
      <c r="S75" s="259"/>
      <c r="T75" s="259"/>
      <c r="U75" s="259"/>
      <c r="V75" s="259"/>
      <c r="W75" s="259"/>
      <c r="X75" s="259"/>
      <c r="Y75" s="259"/>
      <c r="Z75" s="259"/>
    </row>
    <row r="76" ht="15.4" customHeight="1" spans="1:26">
      <c r="A76" s="264"/>
      <c r="B76" s="264"/>
      <c r="C76" s="264"/>
      <c r="D76" s="264"/>
      <c r="E76" s="258"/>
      <c r="F76" s="259"/>
      <c r="G76" s="259"/>
      <c r="H76" s="260"/>
      <c r="I76" s="260"/>
      <c r="J76" s="267"/>
      <c r="K76" s="268"/>
      <c r="L76" s="259"/>
      <c r="M76" s="259"/>
      <c r="N76" s="259"/>
      <c r="O76" s="259"/>
      <c r="P76" s="259"/>
      <c r="Q76" s="259"/>
      <c r="R76" s="259"/>
      <c r="S76" s="259"/>
      <c r="T76" s="259"/>
      <c r="U76" s="259"/>
      <c r="V76" s="259"/>
      <c r="W76" s="259"/>
      <c r="X76" s="259"/>
      <c r="Y76" s="259"/>
      <c r="Z76" s="259"/>
    </row>
    <row r="77" ht="15.4" customHeight="1" spans="1:26">
      <c r="A77" s="264"/>
      <c r="B77" s="264"/>
      <c r="C77" s="264"/>
      <c r="D77" s="264"/>
      <c r="E77" s="258"/>
      <c r="F77" s="259"/>
      <c r="G77" s="259"/>
      <c r="H77" s="260"/>
      <c r="I77" s="260"/>
      <c r="J77" s="267"/>
      <c r="K77" s="268"/>
      <c r="L77" s="259"/>
      <c r="M77" s="259"/>
      <c r="N77" s="259"/>
      <c r="O77" s="259"/>
      <c r="P77" s="259"/>
      <c r="Q77" s="259"/>
      <c r="R77" s="259"/>
      <c r="S77" s="259"/>
      <c r="T77" s="259"/>
      <c r="U77" s="259"/>
      <c r="V77" s="259"/>
      <c r="W77" s="259"/>
      <c r="X77" s="259"/>
      <c r="Y77" s="259"/>
      <c r="Z77" s="259"/>
    </row>
    <row r="78" ht="15.4" customHeight="1" spans="1:26">
      <c r="A78" s="264"/>
      <c r="B78" s="264"/>
      <c r="C78" s="264"/>
      <c r="D78" s="264"/>
      <c r="E78" s="258"/>
      <c r="F78" s="259"/>
      <c r="G78" s="259"/>
      <c r="H78" s="260"/>
      <c r="I78" s="260"/>
      <c r="J78" s="267"/>
      <c r="K78" s="268"/>
      <c r="L78" s="259"/>
      <c r="M78" s="259"/>
      <c r="N78" s="259"/>
      <c r="O78" s="259"/>
      <c r="P78" s="259"/>
      <c r="Q78" s="259"/>
      <c r="R78" s="259"/>
      <c r="S78" s="259"/>
      <c r="T78" s="259"/>
      <c r="U78" s="259"/>
      <c r="V78" s="259"/>
      <c r="W78" s="259"/>
      <c r="X78" s="259"/>
      <c r="Y78" s="259"/>
      <c r="Z78" s="259"/>
    </row>
    <row r="79" ht="15.4" customHeight="1" spans="1:26">
      <c r="A79" s="264"/>
      <c r="B79" s="264"/>
      <c r="C79" s="264"/>
      <c r="D79" s="264"/>
      <c r="E79" s="258"/>
      <c r="F79" s="259"/>
      <c r="G79" s="259"/>
      <c r="H79" s="260"/>
      <c r="I79" s="260"/>
      <c r="J79" s="267"/>
      <c r="K79" s="268"/>
      <c r="L79" s="259"/>
      <c r="M79" s="259"/>
      <c r="N79" s="259"/>
      <c r="O79" s="259"/>
      <c r="P79" s="259"/>
      <c r="Q79" s="259"/>
      <c r="R79" s="259"/>
      <c r="S79" s="259"/>
      <c r="T79" s="259"/>
      <c r="U79" s="259"/>
      <c r="V79" s="259"/>
      <c r="W79" s="259"/>
      <c r="X79" s="259"/>
      <c r="Y79" s="259"/>
      <c r="Z79" s="259"/>
    </row>
    <row r="80" ht="15.4" customHeight="1" spans="1:26">
      <c r="A80" s="264"/>
      <c r="B80" s="264"/>
      <c r="C80" s="264"/>
      <c r="D80" s="264"/>
      <c r="E80" s="258"/>
      <c r="F80" s="259"/>
      <c r="G80" s="259"/>
      <c r="H80" s="260"/>
      <c r="I80" s="260"/>
      <c r="J80" s="267"/>
      <c r="K80" s="268"/>
      <c r="L80" s="259"/>
      <c r="M80" s="259"/>
      <c r="N80" s="259"/>
      <c r="O80" s="259"/>
      <c r="P80" s="259"/>
      <c r="Q80" s="259"/>
      <c r="R80" s="259"/>
      <c r="S80" s="259"/>
      <c r="T80" s="259"/>
      <c r="U80" s="259"/>
      <c r="V80" s="259"/>
      <c r="W80" s="259"/>
      <c r="X80" s="259"/>
      <c r="Y80" s="259"/>
      <c r="Z80" s="259"/>
    </row>
    <row r="81" ht="15.4" customHeight="1" spans="1:26">
      <c r="A81" s="264"/>
      <c r="B81" s="264"/>
      <c r="C81" s="264"/>
      <c r="D81" s="264"/>
      <c r="E81" s="258"/>
      <c r="F81" s="259"/>
      <c r="G81" s="259"/>
      <c r="H81" s="260"/>
      <c r="I81" s="260"/>
      <c r="J81" s="267"/>
      <c r="K81" s="268"/>
      <c r="L81" s="259"/>
      <c r="M81" s="259"/>
      <c r="N81" s="259"/>
      <c r="O81" s="259"/>
      <c r="P81" s="259"/>
      <c r="Q81" s="259"/>
      <c r="R81" s="259"/>
      <c r="S81" s="259"/>
      <c r="T81" s="259"/>
      <c r="U81" s="259"/>
      <c r="V81" s="259"/>
      <c r="W81" s="259"/>
      <c r="X81" s="259"/>
      <c r="Y81" s="259"/>
      <c r="Z81" s="259"/>
    </row>
    <row r="82" ht="15.4" customHeight="1" spans="1:26">
      <c r="A82" s="264"/>
      <c r="B82" s="264"/>
      <c r="C82" s="264"/>
      <c r="D82" s="264"/>
      <c r="E82" s="258"/>
      <c r="F82" s="259"/>
      <c r="G82" s="259"/>
      <c r="H82" s="260"/>
      <c r="I82" s="260"/>
      <c r="J82" s="267"/>
      <c r="K82" s="268"/>
      <c r="L82" s="259"/>
      <c r="M82" s="259"/>
      <c r="N82" s="259"/>
      <c r="O82" s="259"/>
      <c r="P82" s="259"/>
      <c r="Q82" s="259"/>
      <c r="R82" s="259"/>
      <c r="S82" s="259"/>
      <c r="T82" s="259"/>
      <c r="U82" s="259"/>
      <c r="V82" s="259"/>
      <c r="W82" s="259"/>
      <c r="X82" s="259"/>
      <c r="Y82" s="259"/>
      <c r="Z82" s="259"/>
    </row>
    <row r="83" ht="15.4" customHeight="1" spans="1:26">
      <c r="A83" s="264"/>
      <c r="B83" s="264"/>
      <c r="C83" s="264"/>
      <c r="D83" s="264"/>
      <c r="E83" s="258"/>
      <c r="F83" s="259"/>
      <c r="G83" s="259"/>
      <c r="H83" s="260"/>
      <c r="I83" s="260"/>
      <c r="J83" s="267"/>
      <c r="K83" s="268"/>
      <c r="L83" s="259"/>
      <c r="M83" s="259"/>
      <c r="N83" s="259"/>
      <c r="O83" s="259"/>
      <c r="P83" s="259"/>
      <c r="Q83" s="259"/>
      <c r="R83" s="259"/>
      <c r="S83" s="259"/>
      <c r="T83" s="259"/>
      <c r="U83" s="259"/>
      <c r="V83" s="259"/>
      <c r="W83" s="259"/>
      <c r="X83" s="259"/>
      <c r="Y83" s="259"/>
      <c r="Z83" s="259"/>
    </row>
    <row r="84" ht="15.4" customHeight="1" spans="1:26">
      <c r="A84" s="264"/>
      <c r="B84" s="264"/>
      <c r="C84" s="264"/>
      <c r="D84" s="264"/>
      <c r="E84" s="258"/>
      <c r="F84" s="259"/>
      <c r="G84" s="259"/>
      <c r="H84" s="260"/>
      <c r="I84" s="260"/>
      <c r="J84" s="267"/>
      <c r="K84" s="268"/>
      <c r="L84" s="259"/>
      <c r="M84" s="259"/>
      <c r="N84" s="259"/>
      <c r="O84" s="259"/>
      <c r="P84" s="259"/>
      <c r="Q84" s="259"/>
      <c r="R84" s="259"/>
      <c r="S84" s="259"/>
      <c r="T84" s="259"/>
      <c r="U84" s="259"/>
      <c r="V84" s="259"/>
      <c r="W84" s="259"/>
      <c r="X84" s="259"/>
      <c r="Y84" s="259"/>
      <c r="Z84" s="259"/>
    </row>
    <row r="85" ht="15.4" customHeight="1" spans="1:26">
      <c r="A85" s="264"/>
      <c r="B85" s="264"/>
      <c r="C85" s="264"/>
      <c r="D85" s="264"/>
      <c r="E85" s="258"/>
      <c r="F85" s="259"/>
      <c r="G85" s="259"/>
      <c r="H85" s="260"/>
      <c r="I85" s="260"/>
      <c r="J85" s="267"/>
      <c r="K85" s="268"/>
      <c r="L85" s="259"/>
      <c r="M85" s="259"/>
      <c r="N85" s="259"/>
      <c r="O85" s="259"/>
      <c r="P85" s="259"/>
      <c r="Q85" s="259"/>
      <c r="R85" s="259"/>
      <c r="S85" s="259"/>
      <c r="T85" s="259"/>
      <c r="U85" s="259"/>
      <c r="V85" s="259"/>
      <c r="W85" s="259"/>
      <c r="X85" s="259"/>
      <c r="Y85" s="259"/>
      <c r="Z85" s="259"/>
    </row>
    <row r="86" ht="15.4" customHeight="1" spans="1:26">
      <c r="A86" s="264"/>
      <c r="B86" s="264"/>
      <c r="C86" s="264"/>
      <c r="D86" s="264"/>
      <c r="E86" s="258"/>
      <c r="F86" s="259"/>
      <c r="G86" s="259"/>
      <c r="H86" s="260"/>
      <c r="I86" s="260"/>
      <c r="J86" s="267"/>
      <c r="K86" s="268"/>
      <c r="L86" s="259"/>
      <c r="M86" s="259"/>
      <c r="N86" s="259"/>
      <c r="O86" s="259"/>
      <c r="P86" s="259"/>
      <c r="Q86" s="259"/>
      <c r="R86" s="259"/>
      <c r="S86" s="259"/>
      <c r="T86" s="259"/>
      <c r="U86" s="259"/>
      <c r="V86" s="259"/>
      <c r="W86" s="259"/>
      <c r="X86" s="259"/>
      <c r="Y86" s="259"/>
      <c r="Z86" s="259"/>
    </row>
    <row r="87" ht="15.4" customHeight="1" spans="1:26">
      <c r="A87" s="264"/>
      <c r="B87" s="264"/>
      <c r="C87" s="264"/>
      <c r="D87" s="264"/>
      <c r="E87" s="258"/>
      <c r="F87" s="259"/>
      <c r="G87" s="259"/>
      <c r="H87" s="260"/>
      <c r="I87" s="260"/>
      <c r="J87" s="267"/>
      <c r="K87" s="268"/>
      <c r="L87" s="259"/>
      <c r="M87" s="259"/>
      <c r="N87" s="259"/>
      <c r="O87" s="259"/>
      <c r="P87" s="259"/>
      <c r="Q87" s="259"/>
      <c r="R87" s="259"/>
      <c r="S87" s="259"/>
      <c r="T87" s="259"/>
      <c r="U87" s="259"/>
      <c r="V87" s="259"/>
      <c r="W87" s="259"/>
      <c r="X87" s="259"/>
      <c r="Y87" s="259"/>
      <c r="Z87" s="259"/>
    </row>
    <row r="88" ht="15.4" customHeight="1" spans="1:26">
      <c r="A88" s="264"/>
      <c r="B88" s="264"/>
      <c r="C88" s="264"/>
      <c r="D88" s="264"/>
      <c r="E88" s="258"/>
      <c r="F88" s="259"/>
      <c r="G88" s="259"/>
      <c r="H88" s="260"/>
      <c r="I88" s="260"/>
      <c r="J88" s="267"/>
      <c r="K88" s="268"/>
      <c r="L88" s="259"/>
      <c r="M88" s="259"/>
      <c r="N88" s="259"/>
      <c r="O88" s="259"/>
      <c r="P88" s="259"/>
      <c r="Q88" s="259"/>
      <c r="R88" s="259"/>
      <c r="S88" s="259"/>
      <c r="T88" s="259"/>
      <c r="U88" s="259"/>
      <c r="V88" s="259"/>
      <c r="W88" s="259"/>
      <c r="X88" s="259"/>
      <c r="Y88" s="259"/>
      <c r="Z88" s="259"/>
    </row>
    <row r="89" ht="15.4" customHeight="1" spans="1:26">
      <c r="A89" s="264"/>
      <c r="B89" s="264"/>
      <c r="C89" s="264"/>
      <c r="D89" s="264"/>
      <c r="E89" s="258"/>
      <c r="F89" s="259"/>
      <c r="G89" s="259"/>
      <c r="H89" s="260"/>
      <c r="I89" s="260"/>
      <c r="J89" s="267"/>
      <c r="K89" s="268"/>
      <c r="L89" s="259"/>
      <c r="M89" s="259"/>
      <c r="N89" s="259"/>
      <c r="O89" s="259"/>
      <c r="P89" s="259"/>
      <c r="Q89" s="259"/>
      <c r="R89" s="259"/>
      <c r="S89" s="259"/>
      <c r="T89" s="259"/>
      <c r="U89" s="259"/>
      <c r="V89" s="259"/>
      <c r="W89" s="259"/>
      <c r="X89" s="259"/>
      <c r="Y89" s="259"/>
      <c r="Z89" s="259"/>
    </row>
    <row r="90" ht="15.4" customHeight="1" spans="1:26">
      <c r="A90" s="264"/>
      <c r="B90" s="264"/>
      <c r="C90" s="264"/>
      <c r="D90" s="264"/>
      <c r="E90" s="258"/>
      <c r="F90" s="259"/>
      <c r="G90" s="259"/>
      <c r="H90" s="260"/>
      <c r="I90" s="260"/>
      <c r="J90" s="267"/>
      <c r="K90" s="268"/>
      <c r="L90" s="259"/>
      <c r="M90" s="259"/>
      <c r="N90" s="259"/>
      <c r="O90" s="259"/>
      <c r="P90" s="259"/>
      <c r="Q90" s="259"/>
      <c r="R90" s="259"/>
      <c r="S90" s="259"/>
      <c r="T90" s="259"/>
      <c r="U90" s="259"/>
      <c r="V90" s="259"/>
      <c r="W90" s="259"/>
      <c r="X90" s="259"/>
      <c r="Y90" s="259"/>
      <c r="Z90" s="259"/>
    </row>
    <row r="91" ht="15.4" customHeight="1" spans="1:26">
      <c r="A91" s="264"/>
      <c r="B91" s="264"/>
      <c r="C91" s="264"/>
      <c r="D91" s="264"/>
      <c r="E91" s="258"/>
      <c r="F91" s="259"/>
      <c r="G91" s="259"/>
      <c r="H91" s="260"/>
      <c r="I91" s="260"/>
      <c r="J91" s="267"/>
      <c r="K91" s="268"/>
      <c r="L91" s="259"/>
      <c r="M91" s="259"/>
      <c r="N91" s="259"/>
      <c r="O91" s="259"/>
      <c r="P91" s="259"/>
      <c r="Q91" s="259"/>
      <c r="R91" s="259"/>
      <c r="S91" s="259"/>
      <c r="T91" s="259"/>
      <c r="U91" s="259"/>
      <c r="V91" s="259"/>
      <c r="W91" s="259"/>
      <c r="X91" s="259"/>
      <c r="Y91" s="259"/>
      <c r="Z91" s="259"/>
    </row>
    <row r="92" ht="15.4" customHeight="1" spans="1:26">
      <c r="A92" s="264"/>
      <c r="B92" s="264"/>
      <c r="C92" s="264"/>
      <c r="D92" s="264"/>
      <c r="E92" s="258"/>
      <c r="F92" s="259"/>
      <c r="G92" s="259"/>
      <c r="H92" s="260"/>
      <c r="I92" s="260"/>
      <c r="J92" s="267"/>
      <c r="K92" s="268"/>
      <c r="L92" s="259"/>
      <c r="M92" s="259"/>
      <c r="N92" s="259"/>
      <c r="O92" s="259"/>
      <c r="P92" s="259"/>
      <c r="Q92" s="259"/>
      <c r="R92" s="259"/>
      <c r="S92" s="259"/>
      <c r="T92" s="259"/>
      <c r="U92" s="259"/>
      <c r="V92" s="259"/>
      <c r="W92" s="259"/>
      <c r="X92" s="259"/>
      <c r="Y92" s="259"/>
      <c r="Z92" s="259"/>
    </row>
    <row r="93" ht="15.4" customHeight="1" spans="1:26">
      <c r="A93" s="264"/>
      <c r="B93" s="264"/>
      <c r="C93" s="264"/>
      <c r="D93" s="264"/>
      <c r="E93" s="258"/>
      <c r="F93" s="259"/>
      <c r="G93" s="259"/>
      <c r="H93" s="260"/>
      <c r="I93" s="260"/>
      <c r="J93" s="267"/>
      <c r="K93" s="268"/>
      <c r="L93" s="259"/>
      <c r="M93" s="259"/>
      <c r="N93" s="259"/>
      <c r="O93" s="259"/>
      <c r="P93" s="259"/>
      <c r="Q93" s="259"/>
      <c r="R93" s="259"/>
      <c r="S93" s="259"/>
      <c r="T93" s="259"/>
      <c r="U93" s="259"/>
      <c r="V93" s="259"/>
      <c r="W93" s="259"/>
      <c r="X93" s="259"/>
      <c r="Y93" s="259"/>
      <c r="Z93" s="259"/>
    </row>
    <row r="94" ht="15.4" customHeight="1" spans="1:26">
      <c r="A94" s="264"/>
      <c r="B94" s="264"/>
      <c r="C94" s="264"/>
      <c r="D94" s="264"/>
      <c r="E94" s="258"/>
      <c r="F94" s="259"/>
      <c r="G94" s="259"/>
      <c r="H94" s="260"/>
      <c r="I94" s="260"/>
      <c r="J94" s="267"/>
      <c r="K94" s="268"/>
      <c r="L94" s="259"/>
      <c r="M94" s="259"/>
      <c r="N94" s="259"/>
      <c r="O94" s="259"/>
      <c r="P94" s="259"/>
      <c r="Q94" s="259"/>
      <c r="R94" s="259"/>
      <c r="S94" s="259"/>
      <c r="T94" s="259"/>
      <c r="U94" s="259"/>
      <c r="V94" s="259"/>
      <c r="W94" s="259"/>
      <c r="X94" s="259"/>
      <c r="Y94" s="259"/>
      <c r="Z94" s="259"/>
    </row>
    <row r="95" ht="15.4" customHeight="1" spans="1:26">
      <c r="A95" s="264"/>
      <c r="B95" s="264"/>
      <c r="C95" s="264"/>
      <c r="D95" s="264"/>
      <c r="E95" s="258"/>
      <c r="F95" s="259"/>
      <c r="G95" s="259"/>
      <c r="H95" s="260"/>
      <c r="I95" s="260"/>
      <c r="J95" s="267"/>
      <c r="K95" s="268"/>
      <c r="L95" s="259"/>
      <c r="M95" s="259"/>
      <c r="N95" s="259"/>
      <c r="O95" s="259"/>
      <c r="P95" s="259"/>
      <c r="Q95" s="259"/>
      <c r="R95" s="259"/>
      <c r="S95" s="259"/>
      <c r="T95" s="259"/>
      <c r="U95" s="259"/>
      <c r="V95" s="259"/>
      <c r="W95" s="259"/>
      <c r="X95" s="259"/>
      <c r="Y95" s="259"/>
      <c r="Z95" s="259"/>
    </row>
    <row r="96" ht="15.4" customHeight="1" spans="1:26">
      <c r="A96" s="264"/>
      <c r="B96" s="264"/>
      <c r="C96" s="264"/>
      <c r="D96" s="264"/>
      <c r="E96" s="258"/>
      <c r="F96" s="259"/>
      <c r="G96" s="259"/>
      <c r="H96" s="260"/>
      <c r="I96" s="260"/>
      <c r="J96" s="267"/>
      <c r="K96" s="268"/>
      <c r="L96" s="259"/>
      <c r="M96" s="259"/>
      <c r="N96" s="259"/>
      <c r="O96" s="259"/>
      <c r="P96" s="259"/>
      <c r="Q96" s="259"/>
      <c r="R96" s="259"/>
      <c r="S96" s="259"/>
      <c r="T96" s="259"/>
      <c r="U96" s="259"/>
      <c r="V96" s="259"/>
      <c r="W96" s="259"/>
      <c r="X96" s="259"/>
      <c r="Y96" s="259"/>
      <c r="Z96" s="259"/>
    </row>
    <row r="97" ht="15.4" customHeight="1" spans="1:26">
      <c r="A97" s="264"/>
      <c r="B97" s="264"/>
      <c r="C97" s="264"/>
      <c r="D97" s="264"/>
      <c r="E97" s="258"/>
      <c r="F97" s="259"/>
      <c r="G97" s="259"/>
      <c r="H97" s="260"/>
      <c r="I97" s="260"/>
      <c r="J97" s="267"/>
      <c r="K97" s="268"/>
      <c r="L97" s="259"/>
      <c r="M97" s="259"/>
      <c r="N97" s="259"/>
      <c r="O97" s="259"/>
      <c r="P97" s="259"/>
      <c r="Q97" s="259"/>
      <c r="R97" s="259"/>
      <c r="S97" s="259"/>
      <c r="T97" s="259"/>
      <c r="U97" s="259"/>
      <c r="V97" s="259"/>
      <c r="W97" s="259"/>
      <c r="X97" s="259"/>
      <c r="Y97" s="259"/>
      <c r="Z97" s="259"/>
    </row>
    <row r="98" ht="15.4" customHeight="1" spans="1:26">
      <c r="A98" s="264"/>
      <c r="B98" s="264"/>
      <c r="C98" s="264"/>
      <c r="D98" s="264"/>
      <c r="E98" s="258"/>
      <c r="F98" s="259"/>
      <c r="G98" s="259"/>
      <c r="H98" s="260"/>
      <c r="I98" s="260"/>
      <c r="J98" s="267"/>
      <c r="K98" s="268"/>
      <c r="L98" s="259"/>
      <c r="M98" s="259"/>
      <c r="N98" s="259"/>
      <c r="O98" s="259"/>
      <c r="P98" s="259"/>
      <c r="Q98" s="259"/>
      <c r="R98" s="259"/>
      <c r="S98" s="259"/>
      <c r="T98" s="259"/>
      <c r="U98" s="259"/>
      <c r="V98" s="259"/>
      <c r="W98" s="259"/>
      <c r="X98" s="259"/>
      <c r="Y98" s="259"/>
      <c r="Z98" s="259"/>
    </row>
    <row r="99" ht="15.4" customHeight="1" spans="1:26">
      <c r="A99" s="264"/>
      <c r="B99" s="264"/>
      <c r="C99" s="264"/>
      <c r="D99" s="264"/>
      <c r="E99" s="258"/>
      <c r="F99" s="259"/>
      <c r="G99" s="259"/>
      <c r="H99" s="260"/>
      <c r="I99" s="260"/>
      <c r="J99" s="267"/>
      <c r="K99" s="268"/>
      <c r="L99" s="259"/>
      <c r="M99" s="259"/>
      <c r="N99" s="259"/>
      <c r="O99" s="259"/>
      <c r="P99" s="259"/>
      <c r="Q99" s="259"/>
      <c r="R99" s="259"/>
      <c r="S99" s="259"/>
      <c r="T99" s="259"/>
      <c r="U99" s="259"/>
      <c r="V99" s="259"/>
      <c r="W99" s="259"/>
      <c r="X99" s="259"/>
      <c r="Y99" s="259"/>
      <c r="Z99" s="259"/>
    </row>
    <row r="100" ht="15.4" customHeight="1" spans="1:26">
      <c r="A100" s="264"/>
      <c r="B100" s="264"/>
      <c r="C100" s="264"/>
      <c r="D100" s="264"/>
      <c r="E100" s="258"/>
      <c r="F100" s="259"/>
      <c r="G100" s="259"/>
      <c r="H100" s="260"/>
      <c r="I100" s="260"/>
      <c r="J100" s="267"/>
      <c r="K100" s="268"/>
      <c r="L100" s="259"/>
      <c r="M100" s="259"/>
      <c r="N100" s="259"/>
      <c r="O100" s="259"/>
      <c r="P100" s="259"/>
      <c r="Q100" s="259"/>
      <c r="R100" s="259"/>
      <c r="S100" s="259"/>
      <c r="T100" s="259"/>
      <c r="U100" s="259"/>
      <c r="V100" s="259"/>
      <c r="W100" s="259"/>
      <c r="X100" s="259"/>
      <c r="Y100" s="259"/>
      <c r="Z100" s="259"/>
    </row>
    <row r="101" ht="15.4" customHeight="1" spans="1:26">
      <c r="A101" s="264"/>
      <c r="B101" s="264"/>
      <c r="C101" s="264"/>
      <c r="D101" s="264"/>
      <c r="E101" s="258"/>
      <c r="F101" s="259"/>
      <c r="G101" s="259"/>
      <c r="H101" s="260"/>
      <c r="I101" s="260"/>
      <c r="J101" s="267"/>
      <c r="K101" s="268"/>
      <c r="L101" s="259"/>
      <c r="M101" s="259"/>
      <c r="N101" s="259"/>
      <c r="O101" s="259"/>
      <c r="P101" s="259"/>
      <c r="Q101" s="259"/>
      <c r="R101" s="259"/>
      <c r="S101" s="259"/>
      <c r="T101" s="259"/>
      <c r="U101" s="259"/>
      <c r="V101" s="259"/>
      <c r="W101" s="259"/>
      <c r="X101" s="259"/>
      <c r="Y101" s="259"/>
      <c r="Z101" s="259"/>
    </row>
    <row r="102" ht="15.4" customHeight="1" spans="1:26">
      <c r="A102" s="264"/>
      <c r="B102" s="264"/>
      <c r="C102" s="264"/>
      <c r="D102" s="264"/>
      <c r="E102" s="258"/>
      <c r="F102" s="259"/>
      <c r="G102" s="259"/>
      <c r="H102" s="260"/>
      <c r="I102" s="260"/>
      <c r="J102" s="267"/>
      <c r="K102" s="268"/>
      <c r="L102" s="259"/>
      <c r="M102" s="259"/>
      <c r="N102" s="259"/>
      <c r="O102" s="259"/>
      <c r="P102" s="259"/>
      <c r="Q102" s="259"/>
      <c r="R102" s="259"/>
      <c r="S102" s="259"/>
      <c r="T102" s="259"/>
      <c r="U102" s="259"/>
      <c r="V102" s="259"/>
      <c r="W102" s="259"/>
      <c r="X102" s="259"/>
      <c r="Y102" s="259"/>
      <c r="Z102" s="259"/>
    </row>
    <row r="103" ht="15.4" customHeight="1" spans="1:26">
      <c r="A103" s="264"/>
      <c r="B103" s="264"/>
      <c r="C103" s="264"/>
      <c r="D103" s="264"/>
      <c r="E103" s="258"/>
      <c r="F103" s="259"/>
      <c r="G103" s="259"/>
      <c r="H103" s="260"/>
      <c r="I103" s="260"/>
      <c r="J103" s="267"/>
      <c r="K103" s="268"/>
      <c r="L103" s="259"/>
      <c r="M103" s="259"/>
      <c r="N103" s="259"/>
      <c r="O103" s="259"/>
      <c r="P103" s="259"/>
      <c r="Q103" s="259"/>
      <c r="R103" s="259"/>
      <c r="S103" s="259"/>
      <c r="T103" s="259"/>
      <c r="U103" s="259"/>
      <c r="V103" s="259"/>
      <c r="W103" s="259"/>
      <c r="X103" s="259"/>
      <c r="Y103" s="259"/>
      <c r="Z103" s="259"/>
    </row>
    <row r="104" ht="15.4" customHeight="1" spans="1:26">
      <c r="A104" s="264"/>
      <c r="B104" s="264"/>
      <c r="C104" s="264"/>
      <c r="D104" s="264"/>
      <c r="E104" s="258"/>
      <c r="F104" s="259"/>
      <c r="G104" s="259"/>
      <c r="H104" s="260"/>
      <c r="I104" s="260"/>
      <c r="J104" s="267"/>
      <c r="K104" s="268"/>
      <c r="L104" s="259"/>
      <c r="M104" s="259"/>
      <c r="N104" s="259"/>
      <c r="O104" s="259"/>
      <c r="P104" s="259"/>
      <c r="Q104" s="259"/>
      <c r="R104" s="259"/>
      <c r="S104" s="259"/>
      <c r="T104" s="259"/>
      <c r="U104" s="259"/>
      <c r="V104" s="259"/>
      <c r="W104" s="259"/>
      <c r="X104" s="259"/>
      <c r="Y104" s="259"/>
      <c r="Z104" s="259"/>
    </row>
    <row r="105" ht="15.4" customHeight="1" spans="1:26">
      <c r="A105" s="264"/>
      <c r="B105" s="264"/>
      <c r="C105" s="264"/>
      <c r="D105" s="264"/>
      <c r="E105" s="258"/>
      <c r="F105" s="259"/>
      <c r="G105" s="259"/>
      <c r="H105" s="260"/>
      <c r="I105" s="260"/>
      <c r="J105" s="267"/>
      <c r="K105" s="268"/>
      <c r="L105" s="259"/>
      <c r="M105" s="259"/>
      <c r="N105" s="259"/>
      <c r="O105" s="259"/>
      <c r="P105" s="259"/>
      <c r="Q105" s="259"/>
      <c r="R105" s="259"/>
      <c r="S105" s="259"/>
      <c r="T105" s="259"/>
      <c r="U105" s="259"/>
      <c r="V105" s="259"/>
      <c r="W105" s="259"/>
      <c r="X105" s="259"/>
      <c r="Y105" s="259"/>
      <c r="Z105" s="259"/>
    </row>
    <row r="106" ht="15.4" customHeight="1" spans="1:26">
      <c r="A106" s="264"/>
      <c r="B106" s="264"/>
      <c r="C106" s="264"/>
      <c r="D106" s="264"/>
      <c r="E106" s="258"/>
      <c r="F106" s="259"/>
      <c r="G106" s="259"/>
      <c r="H106" s="260"/>
      <c r="I106" s="260"/>
      <c r="J106" s="267"/>
      <c r="K106" s="268"/>
      <c r="L106" s="259"/>
      <c r="M106" s="259"/>
      <c r="N106" s="259"/>
      <c r="O106" s="259"/>
      <c r="P106" s="259"/>
      <c r="Q106" s="259"/>
      <c r="R106" s="259"/>
      <c r="S106" s="259"/>
      <c r="T106" s="259"/>
      <c r="U106" s="259"/>
      <c r="V106" s="259"/>
      <c r="W106" s="259"/>
      <c r="X106" s="259"/>
      <c r="Y106" s="259"/>
      <c r="Z106" s="259"/>
    </row>
    <row r="107" ht="15.4" customHeight="1" spans="1:26">
      <c r="A107" s="264"/>
      <c r="B107" s="264"/>
      <c r="C107" s="264"/>
      <c r="D107" s="264"/>
      <c r="E107" s="258"/>
      <c r="F107" s="259"/>
      <c r="G107" s="259"/>
      <c r="H107" s="260"/>
      <c r="I107" s="260"/>
      <c r="J107" s="267"/>
      <c r="K107" s="268"/>
      <c r="L107" s="259"/>
      <c r="M107" s="259"/>
      <c r="N107" s="259"/>
      <c r="O107" s="259"/>
      <c r="P107" s="259"/>
      <c r="Q107" s="259"/>
      <c r="R107" s="259"/>
      <c r="S107" s="259"/>
      <c r="T107" s="259"/>
      <c r="U107" s="259"/>
      <c r="V107" s="259"/>
      <c r="W107" s="259"/>
      <c r="X107" s="259"/>
      <c r="Y107" s="259"/>
      <c r="Z107" s="259"/>
    </row>
    <row r="108" ht="15.4" customHeight="1" spans="1:26">
      <c r="A108" s="264"/>
      <c r="B108" s="264"/>
      <c r="C108" s="264"/>
      <c r="D108" s="264"/>
      <c r="E108" s="258"/>
      <c r="F108" s="259"/>
      <c r="G108" s="259"/>
      <c r="H108" s="260"/>
      <c r="I108" s="260"/>
      <c r="J108" s="267"/>
      <c r="K108" s="268"/>
      <c r="L108" s="259"/>
      <c r="M108" s="259"/>
      <c r="N108" s="259"/>
      <c r="O108" s="259"/>
      <c r="P108" s="259"/>
      <c r="Q108" s="259"/>
      <c r="R108" s="259"/>
      <c r="S108" s="259"/>
      <c r="T108" s="259"/>
      <c r="U108" s="259"/>
      <c r="V108" s="259"/>
      <c r="W108" s="259"/>
      <c r="X108" s="259"/>
      <c r="Y108" s="259"/>
      <c r="Z108" s="259"/>
    </row>
    <row r="109" ht="15.4" customHeight="1" spans="1:26">
      <c r="A109" s="264"/>
      <c r="B109" s="264"/>
      <c r="C109" s="264"/>
      <c r="D109" s="264"/>
      <c r="E109" s="258"/>
      <c r="F109" s="259"/>
      <c r="G109" s="259"/>
      <c r="H109" s="260"/>
      <c r="I109" s="260"/>
      <c r="J109" s="267"/>
      <c r="K109" s="268"/>
      <c r="L109" s="259"/>
      <c r="M109" s="259"/>
      <c r="N109" s="259"/>
      <c r="O109" s="259"/>
      <c r="P109" s="259"/>
      <c r="Q109" s="259"/>
      <c r="R109" s="259"/>
      <c r="S109" s="259"/>
      <c r="T109" s="259"/>
      <c r="U109" s="259"/>
      <c r="V109" s="259"/>
      <c r="W109" s="259"/>
      <c r="X109" s="259"/>
      <c r="Y109" s="259"/>
      <c r="Z109" s="259"/>
    </row>
    <row r="110" ht="15.4" customHeight="1" spans="1:26">
      <c r="A110" s="264"/>
      <c r="B110" s="264"/>
      <c r="C110" s="264"/>
      <c r="D110" s="264"/>
      <c r="E110" s="258"/>
      <c r="F110" s="259"/>
      <c r="G110" s="259"/>
      <c r="H110" s="260"/>
      <c r="I110" s="260"/>
      <c r="J110" s="267"/>
      <c r="K110" s="268"/>
      <c r="L110" s="259"/>
      <c r="M110" s="259"/>
      <c r="N110" s="259"/>
      <c r="O110" s="259"/>
      <c r="P110" s="259"/>
      <c r="Q110" s="259"/>
      <c r="R110" s="259"/>
      <c r="S110" s="259"/>
      <c r="T110" s="259"/>
      <c r="U110" s="259"/>
      <c r="V110" s="259"/>
      <c r="W110" s="259"/>
      <c r="X110" s="259"/>
      <c r="Y110" s="259"/>
      <c r="Z110" s="259"/>
    </row>
    <row r="111" ht="15.4" customHeight="1" spans="1:26">
      <c r="A111" s="264"/>
      <c r="B111" s="264"/>
      <c r="C111" s="264"/>
      <c r="D111" s="264"/>
      <c r="E111" s="258"/>
      <c r="F111" s="259"/>
      <c r="G111" s="259"/>
      <c r="H111" s="260"/>
      <c r="I111" s="260"/>
      <c r="J111" s="267"/>
      <c r="K111" s="268"/>
      <c r="L111" s="259"/>
      <c r="M111" s="259"/>
      <c r="N111" s="259"/>
      <c r="O111" s="259"/>
      <c r="P111" s="259"/>
      <c r="Q111" s="259"/>
      <c r="R111" s="259"/>
      <c r="S111" s="259"/>
      <c r="T111" s="259"/>
      <c r="U111" s="259"/>
      <c r="V111" s="259"/>
      <c r="W111" s="259"/>
      <c r="X111" s="259"/>
      <c r="Y111" s="259"/>
      <c r="Z111" s="259"/>
    </row>
    <row r="112" ht="15.4" customHeight="1" spans="1:26">
      <c r="A112" s="264"/>
      <c r="B112" s="264"/>
      <c r="C112" s="264"/>
      <c r="D112" s="264"/>
      <c r="E112" s="258"/>
      <c r="F112" s="259"/>
      <c r="G112" s="259"/>
      <c r="H112" s="260"/>
      <c r="I112" s="260"/>
      <c r="J112" s="267"/>
      <c r="K112" s="268"/>
      <c r="L112" s="259"/>
      <c r="M112" s="259"/>
      <c r="N112" s="259"/>
      <c r="O112" s="259"/>
      <c r="P112" s="259"/>
      <c r="Q112" s="259"/>
      <c r="R112" s="259"/>
      <c r="S112" s="259"/>
      <c r="T112" s="259"/>
      <c r="U112" s="259"/>
      <c r="V112" s="259"/>
      <c r="W112" s="259"/>
      <c r="X112" s="259"/>
      <c r="Y112" s="259"/>
      <c r="Z112" s="259"/>
    </row>
    <row r="113" ht="15.4" customHeight="1" spans="1:26">
      <c r="A113" s="264"/>
      <c r="B113" s="264"/>
      <c r="C113" s="264"/>
      <c r="D113" s="264"/>
      <c r="E113" s="258"/>
      <c r="F113" s="259"/>
      <c r="G113" s="259"/>
      <c r="H113" s="260"/>
      <c r="I113" s="260"/>
      <c r="J113" s="267"/>
      <c r="K113" s="268"/>
      <c r="L113" s="259"/>
      <c r="M113" s="259"/>
      <c r="N113" s="259"/>
      <c r="O113" s="259"/>
      <c r="P113" s="259"/>
      <c r="Q113" s="259"/>
      <c r="R113" s="259"/>
      <c r="S113" s="259"/>
      <c r="T113" s="259"/>
      <c r="U113" s="259"/>
      <c r="V113" s="259"/>
      <c r="W113" s="259"/>
      <c r="X113" s="259"/>
      <c r="Y113" s="259"/>
      <c r="Z113" s="259"/>
    </row>
    <row r="114" ht="15.4" customHeight="1" spans="1:26">
      <c r="A114" s="264"/>
      <c r="B114" s="264"/>
      <c r="C114" s="264"/>
      <c r="D114" s="264"/>
      <c r="E114" s="258"/>
      <c r="F114" s="259"/>
      <c r="G114" s="259"/>
      <c r="H114" s="260"/>
      <c r="I114" s="260"/>
      <c r="J114" s="267"/>
      <c r="K114" s="268"/>
      <c r="L114" s="259"/>
      <c r="M114" s="259"/>
      <c r="N114" s="259"/>
      <c r="O114" s="259"/>
      <c r="P114" s="259"/>
      <c r="Q114" s="259"/>
      <c r="R114" s="259"/>
      <c r="S114" s="259"/>
      <c r="T114" s="259"/>
      <c r="U114" s="259"/>
      <c r="V114" s="259"/>
      <c r="W114" s="259"/>
      <c r="X114" s="259"/>
      <c r="Y114" s="259"/>
      <c r="Z114" s="259"/>
    </row>
    <row r="115" ht="15.4" customHeight="1" spans="1:26">
      <c r="A115" s="264"/>
      <c r="B115" s="264"/>
      <c r="C115" s="264"/>
      <c r="D115" s="264"/>
      <c r="E115" s="258"/>
      <c r="F115" s="259"/>
      <c r="G115" s="259"/>
      <c r="H115" s="260"/>
      <c r="I115" s="260"/>
      <c r="J115" s="267"/>
      <c r="K115" s="268"/>
      <c r="L115" s="259"/>
      <c r="M115" s="259"/>
      <c r="N115" s="259"/>
      <c r="O115" s="259"/>
      <c r="P115" s="259"/>
      <c r="Q115" s="259"/>
      <c r="R115" s="259"/>
      <c r="S115" s="259"/>
      <c r="T115" s="259"/>
      <c r="U115" s="259"/>
      <c r="V115" s="259"/>
      <c r="W115" s="259"/>
      <c r="X115" s="259"/>
      <c r="Y115" s="259"/>
      <c r="Z115" s="259"/>
    </row>
    <row r="116" ht="15.4" customHeight="1" spans="1:26">
      <c r="A116" s="264"/>
      <c r="B116" s="264"/>
      <c r="C116" s="264"/>
      <c r="D116" s="264"/>
      <c r="E116" s="258"/>
      <c r="F116" s="259"/>
      <c r="G116" s="259"/>
      <c r="H116" s="260"/>
      <c r="I116" s="260"/>
      <c r="J116" s="267"/>
      <c r="K116" s="268"/>
      <c r="L116" s="259"/>
      <c r="M116" s="259"/>
      <c r="N116" s="259"/>
      <c r="O116" s="259"/>
      <c r="P116" s="259"/>
      <c r="Q116" s="259"/>
      <c r="R116" s="259"/>
      <c r="S116" s="259"/>
      <c r="T116" s="259"/>
      <c r="U116" s="259"/>
      <c r="V116" s="259"/>
      <c r="W116" s="259"/>
      <c r="X116" s="259"/>
      <c r="Y116" s="259"/>
      <c r="Z116" s="259"/>
    </row>
    <row r="117" ht="15.4" customHeight="1" spans="1:26">
      <c r="A117" s="264"/>
      <c r="B117" s="264"/>
      <c r="C117" s="264"/>
      <c r="D117" s="264"/>
      <c r="E117" s="258"/>
      <c r="F117" s="259"/>
      <c r="G117" s="259"/>
      <c r="H117" s="260"/>
      <c r="I117" s="260"/>
      <c r="J117" s="267"/>
      <c r="K117" s="268"/>
      <c r="L117" s="259"/>
      <c r="M117" s="259"/>
      <c r="N117" s="259"/>
      <c r="O117" s="259"/>
      <c r="P117" s="259"/>
      <c r="Q117" s="259"/>
      <c r="R117" s="259"/>
      <c r="S117" s="259"/>
      <c r="T117" s="259"/>
      <c r="U117" s="259"/>
      <c r="V117" s="259"/>
      <c r="W117" s="259"/>
      <c r="X117" s="259"/>
      <c r="Y117" s="259"/>
      <c r="Z117" s="259"/>
    </row>
    <row r="118" ht="15.4" customHeight="1" spans="1:26">
      <c r="A118" s="264"/>
      <c r="B118" s="264"/>
      <c r="C118" s="264"/>
      <c r="D118" s="264"/>
      <c r="E118" s="258"/>
      <c r="F118" s="259"/>
      <c r="G118" s="259"/>
      <c r="H118" s="260"/>
      <c r="I118" s="260"/>
      <c r="J118" s="267"/>
      <c r="K118" s="268"/>
      <c r="L118" s="259"/>
      <c r="M118" s="259"/>
      <c r="N118" s="259"/>
      <c r="O118" s="259"/>
      <c r="P118" s="259"/>
      <c r="Q118" s="259"/>
      <c r="R118" s="259"/>
      <c r="S118" s="259"/>
      <c r="T118" s="259"/>
      <c r="U118" s="259"/>
      <c r="V118" s="259"/>
      <c r="W118" s="259"/>
      <c r="X118" s="259"/>
      <c r="Y118" s="259"/>
      <c r="Z118" s="259"/>
    </row>
    <row r="119" ht="15.4" customHeight="1" spans="1:26">
      <c r="A119" s="264"/>
      <c r="B119" s="264"/>
      <c r="C119" s="264"/>
      <c r="D119" s="264"/>
      <c r="E119" s="258"/>
      <c r="F119" s="259"/>
      <c r="G119" s="259"/>
      <c r="H119" s="260"/>
      <c r="I119" s="260"/>
      <c r="J119" s="267"/>
      <c r="K119" s="268"/>
      <c r="L119" s="259"/>
      <c r="M119" s="259"/>
      <c r="N119" s="259"/>
      <c r="O119" s="259"/>
      <c r="P119" s="259"/>
      <c r="Q119" s="259"/>
      <c r="R119" s="259"/>
      <c r="S119" s="259"/>
      <c r="T119" s="259"/>
      <c r="U119" s="259"/>
      <c r="V119" s="259"/>
      <c r="W119" s="259"/>
      <c r="X119" s="259"/>
      <c r="Y119" s="259"/>
      <c r="Z119" s="259"/>
    </row>
    <row r="120" ht="15.4" customHeight="1" spans="1:26">
      <c r="A120" s="264"/>
      <c r="B120" s="264"/>
      <c r="C120" s="264"/>
      <c r="D120" s="264"/>
      <c r="E120" s="258"/>
      <c r="F120" s="259"/>
      <c r="G120" s="259"/>
      <c r="H120" s="260"/>
      <c r="I120" s="260"/>
      <c r="J120" s="267"/>
      <c r="K120" s="268"/>
      <c r="L120" s="259"/>
      <c r="M120" s="259"/>
      <c r="N120" s="259"/>
      <c r="O120" s="259"/>
      <c r="P120" s="259"/>
      <c r="Q120" s="259"/>
      <c r="R120" s="259"/>
      <c r="S120" s="259"/>
      <c r="T120" s="259"/>
      <c r="U120" s="259"/>
      <c r="V120" s="259"/>
      <c r="W120" s="259"/>
      <c r="X120" s="259"/>
      <c r="Y120" s="259"/>
      <c r="Z120" s="259"/>
    </row>
    <row r="121" ht="15.4" customHeight="1" spans="1:26">
      <c r="A121" s="264"/>
      <c r="B121" s="264"/>
      <c r="C121" s="264"/>
      <c r="D121" s="264"/>
      <c r="E121" s="258"/>
      <c r="F121" s="259"/>
      <c r="G121" s="259"/>
      <c r="H121" s="260"/>
      <c r="I121" s="260"/>
      <c r="J121" s="267"/>
      <c r="K121" s="268"/>
      <c r="L121" s="259"/>
      <c r="M121" s="259"/>
      <c r="N121" s="259"/>
      <c r="O121" s="259"/>
      <c r="P121" s="259"/>
      <c r="Q121" s="259"/>
      <c r="R121" s="259"/>
      <c r="S121" s="259"/>
      <c r="T121" s="259"/>
      <c r="U121" s="259"/>
      <c r="V121" s="259"/>
      <c r="W121" s="259"/>
      <c r="X121" s="259"/>
      <c r="Y121" s="259"/>
      <c r="Z121" s="259"/>
    </row>
    <row r="122" ht="15.4" customHeight="1" spans="1:26">
      <c r="A122" s="264"/>
      <c r="B122" s="264"/>
      <c r="C122" s="264"/>
      <c r="D122" s="264"/>
      <c r="E122" s="258"/>
      <c r="F122" s="259"/>
      <c r="G122" s="259"/>
      <c r="H122" s="260"/>
      <c r="I122" s="260"/>
      <c r="J122" s="267"/>
      <c r="K122" s="268"/>
      <c r="L122" s="259"/>
      <c r="M122" s="259"/>
      <c r="N122" s="259"/>
      <c r="O122" s="259"/>
      <c r="P122" s="259"/>
      <c r="Q122" s="259"/>
      <c r="R122" s="259"/>
      <c r="S122" s="259"/>
      <c r="T122" s="259"/>
      <c r="U122" s="259"/>
      <c r="V122" s="259"/>
      <c r="W122" s="259"/>
      <c r="X122" s="259"/>
      <c r="Y122" s="259"/>
      <c r="Z122" s="259"/>
    </row>
    <row r="123" ht="15.4" customHeight="1" spans="1:26">
      <c r="A123" s="264"/>
      <c r="B123" s="264"/>
      <c r="C123" s="264"/>
      <c r="D123" s="264"/>
      <c r="E123" s="258"/>
      <c r="F123" s="259"/>
      <c r="G123" s="259"/>
      <c r="H123" s="260"/>
      <c r="I123" s="260"/>
      <c r="J123" s="267"/>
      <c r="K123" s="268"/>
      <c r="L123" s="259"/>
      <c r="M123" s="259"/>
      <c r="N123" s="259"/>
      <c r="O123" s="259"/>
      <c r="P123" s="259"/>
      <c r="Q123" s="259"/>
      <c r="R123" s="259"/>
      <c r="S123" s="259"/>
      <c r="T123" s="259"/>
      <c r="U123" s="259"/>
      <c r="V123" s="259"/>
      <c r="W123" s="259"/>
      <c r="X123" s="259"/>
      <c r="Y123" s="259"/>
      <c r="Z123" s="259"/>
    </row>
    <row r="124" ht="15.4" customHeight="1" spans="1:26">
      <c r="A124" s="264"/>
      <c r="B124" s="264"/>
      <c r="C124" s="264"/>
      <c r="D124" s="264"/>
      <c r="E124" s="258"/>
      <c r="F124" s="259"/>
      <c r="G124" s="259"/>
      <c r="H124" s="260"/>
      <c r="I124" s="260"/>
      <c r="J124" s="267"/>
      <c r="K124" s="268"/>
      <c r="L124" s="259"/>
      <c r="M124" s="259"/>
      <c r="N124" s="259"/>
      <c r="O124" s="259"/>
      <c r="P124" s="259"/>
      <c r="Q124" s="259"/>
      <c r="R124" s="259"/>
      <c r="S124" s="259"/>
      <c r="T124" s="259"/>
      <c r="U124" s="259"/>
      <c r="V124" s="259"/>
      <c r="W124" s="259"/>
      <c r="X124" s="259"/>
      <c r="Y124" s="259"/>
      <c r="Z124" s="259"/>
    </row>
    <row r="125" ht="15.4" customHeight="1" spans="1:26">
      <c r="A125" s="264"/>
      <c r="B125" s="264"/>
      <c r="C125" s="264"/>
      <c r="D125" s="264"/>
      <c r="E125" s="258"/>
      <c r="F125" s="259"/>
      <c r="G125" s="259"/>
      <c r="H125" s="260"/>
      <c r="I125" s="260"/>
      <c r="J125" s="267"/>
      <c r="K125" s="268"/>
      <c r="L125" s="259"/>
      <c r="M125" s="259"/>
      <c r="N125" s="259"/>
      <c r="O125" s="259"/>
      <c r="P125" s="259"/>
      <c r="Q125" s="259"/>
      <c r="R125" s="259"/>
      <c r="S125" s="259"/>
      <c r="T125" s="259"/>
      <c r="U125" s="259"/>
      <c r="V125" s="259"/>
      <c r="W125" s="259"/>
      <c r="X125" s="259"/>
      <c r="Y125" s="259"/>
      <c r="Z125" s="259"/>
    </row>
    <row r="126" ht="15.4" customHeight="1" spans="1:26">
      <c r="A126" s="264"/>
      <c r="B126" s="264"/>
      <c r="C126" s="264"/>
      <c r="D126" s="264"/>
      <c r="E126" s="258"/>
      <c r="F126" s="259"/>
      <c r="G126" s="259"/>
      <c r="H126" s="260"/>
      <c r="I126" s="260"/>
      <c r="J126" s="267"/>
      <c r="K126" s="268"/>
      <c r="L126" s="259"/>
      <c r="M126" s="259"/>
      <c r="N126" s="259"/>
      <c r="O126" s="259"/>
      <c r="P126" s="259"/>
      <c r="Q126" s="259"/>
      <c r="R126" s="259"/>
      <c r="S126" s="259"/>
      <c r="T126" s="259"/>
      <c r="U126" s="259"/>
      <c r="V126" s="259"/>
      <c r="W126" s="259"/>
      <c r="X126" s="259"/>
      <c r="Y126" s="259"/>
      <c r="Z126" s="259"/>
    </row>
    <row r="127" ht="15.4" customHeight="1" spans="1:26">
      <c r="A127" s="264"/>
      <c r="B127" s="264"/>
      <c r="C127" s="264"/>
      <c r="D127" s="264"/>
      <c r="E127" s="258"/>
      <c r="F127" s="259"/>
      <c r="G127" s="259"/>
      <c r="H127" s="260"/>
      <c r="I127" s="260"/>
      <c r="J127" s="267"/>
      <c r="K127" s="268"/>
      <c r="L127" s="259"/>
      <c r="M127" s="259"/>
      <c r="N127" s="259"/>
      <c r="O127" s="259"/>
      <c r="P127" s="259"/>
      <c r="Q127" s="259"/>
      <c r="R127" s="259"/>
      <c r="S127" s="259"/>
      <c r="T127" s="259"/>
      <c r="U127" s="259"/>
      <c r="V127" s="259"/>
      <c r="W127" s="259"/>
      <c r="X127" s="259"/>
      <c r="Y127" s="259"/>
      <c r="Z127" s="259"/>
    </row>
    <row r="128" ht="15.4" customHeight="1" spans="1:26">
      <c r="A128" s="264"/>
      <c r="B128" s="264"/>
      <c r="C128" s="264"/>
      <c r="D128" s="264"/>
      <c r="E128" s="258"/>
      <c r="F128" s="259"/>
      <c r="G128" s="259"/>
      <c r="H128" s="260"/>
      <c r="I128" s="260"/>
      <c r="J128" s="267"/>
      <c r="K128" s="268"/>
      <c r="L128" s="259"/>
      <c r="M128" s="259"/>
      <c r="N128" s="259"/>
      <c r="O128" s="259"/>
      <c r="P128" s="259"/>
      <c r="Q128" s="259"/>
      <c r="R128" s="259"/>
      <c r="S128" s="259"/>
      <c r="T128" s="259"/>
      <c r="U128" s="259"/>
      <c r="V128" s="259"/>
      <c r="W128" s="259"/>
      <c r="X128" s="259"/>
      <c r="Y128" s="259"/>
      <c r="Z128" s="259"/>
    </row>
    <row r="129" ht="15.4" customHeight="1" spans="1:26">
      <c r="A129" s="264"/>
      <c r="B129" s="264"/>
      <c r="C129" s="264"/>
      <c r="D129" s="264"/>
      <c r="E129" s="258"/>
      <c r="F129" s="259"/>
      <c r="G129" s="259"/>
      <c r="H129" s="260"/>
      <c r="I129" s="260"/>
      <c r="J129" s="267"/>
      <c r="K129" s="268"/>
      <c r="L129" s="259"/>
      <c r="M129" s="259"/>
      <c r="N129" s="259"/>
      <c r="O129" s="259"/>
      <c r="P129" s="259"/>
      <c r="Q129" s="259"/>
      <c r="R129" s="259"/>
      <c r="S129" s="259"/>
      <c r="T129" s="259"/>
      <c r="U129" s="259"/>
      <c r="V129" s="259"/>
      <c r="W129" s="259"/>
      <c r="X129" s="259"/>
      <c r="Y129" s="259"/>
      <c r="Z129" s="259"/>
    </row>
    <row r="130" ht="15.4" customHeight="1" spans="1:26">
      <c r="A130" s="264"/>
      <c r="B130" s="264"/>
      <c r="C130" s="264"/>
      <c r="D130" s="264"/>
      <c r="E130" s="258"/>
      <c r="F130" s="259"/>
      <c r="G130" s="259"/>
      <c r="H130" s="260"/>
      <c r="I130" s="260"/>
      <c r="J130" s="267"/>
      <c r="K130" s="268"/>
      <c r="L130" s="259"/>
      <c r="M130" s="259"/>
      <c r="N130" s="259"/>
      <c r="O130" s="259"/>
      <c r="P130" s="259"/>
      <c r="Q130" s="259"/>
      <c r="R130" s="259"/>
      <c r="S130" s="259"/>
      <c r="T130" s="259"/>
      <c r="U130" s="259"/>
      <c r="V130" s="259"/>
      <c r="W130" s="259"/>
      <c r="X130" s="259"/>
      <c r="Y130" s="259"/>
      <c r="Z130" s="259"/>
    </row>
    <row r="131" ht="15.4" customHeight="1" spans="1:26">
      <c r="A131" s="264"/>
      <c r="B131" s="264"/>
      <c r="C131" s="264"/>
      <c r="D131" s="264"/>
      <c r="E131" s="258"/>
      <c r="F131" s="259"/>
      <c r="G131" s="259"/>
      <c r="H131" s="260"/>
      <c r="I131" s="260"/>
      <c r="J131" s="267"/>
      <c r="K131" s="268"/>
      <c r="L131" s="259"/>
      <c r="M131" s="259"/>
      <c r="N131" s="259"/>
      <c r="O131" s="259"/>
      <c r="P131" s="259"/>
      <c r="Q131" s="259"/>
      <c r="R131" s="259"/>
      <c r="S131" s="259"/>
      <c r="T131" s="259"/>
      <c r="U131" s="259"/>
      <c r="V131" s="259"/>
      <c r="W131" s="259"/>
      <c r="X131" s="259"/>
      <c r="Y131" s="259"/>
      <c r="Z131" s="259"/>
    </row>
    <row r="132" ht="15.4" customHeight="1" spans="1:26">
      <c r="A132" s="264"/>
      <c r="B132" s="264"/>
      <c r="C132" s="264"/>
      <c r="D132" s="264"/>
      <c r="E132" s="258"/>
      <c r="F132" s="259"/>
      <c r="G132" s="259"/>
      <c r="H132" s="260"/>
      <c r="I132" s="260"/>
      <c r="J132" s="267"/>
      <c r="K132" s="268"/>
      <c r="L132" s="259"/>
      <c r="M132" s="259"/>
      <c r="N132" s="259"/>
      <c r="O132" s="259"/>
      <c r="P132" s="259"/>
      <c r="Q132" s="259"/>
      <c r="R132" s="259"/>
      <c r="S132" s="259"/>
      <c r="T132" s="259"/>
      <c r="U132" s="259"/>
      <c r="V132" s="259"/>
      <c r="W132" s="259"/>
      <c r="X132" s="259"/>
      <c r="Y132" s="259"/>
      <c r="Z132" s="259"/>
    </row>
    <row r="133" ht="15.4" customHeight="1" spans="1:26">
      <c r="A133" s="264"/>
      <c r="B133" s="264"/>
      <c r="C133" s="264"/>
      <c r="D133" s="264"/>
      <c r="E133" s="258"/>
      <c r="F133" s="259"/>
      <c r="G133" s="259"/>
      <c r="H133" s="260"/>
      <c r="I133" s="260"/>
      <c r="J133" s="267"/>
      <c r="K133" s="268"/>
      <c r="L133" s="259"/>
      <c r="M133" s="259"/>
      <c r="N133" s="259"/>
      <c r="O133" s="259"/>
      <c r="P133" s="259"/>
      <c r="Q133" s="259"/>
      <c r="R133" s="259"/>
      <c r="S133" s="259"/>
      <c r="T133" s="259"/>
      <c r="U133" s="259"/>
      <c r="V133" s="259"/>
      <c r="W133" s="259"/>
      <c r="X133" s="259"/>
      <c r="Y133" s="259"/>
      <c r="Z133" s="259"/>
    </row>
    <row r="134" ht="15.4" customHeight="1" spans="1:26">
      <c r="A134" s="264"/>
      <c r="B134" s="264"/>
      <c r="C134" s="264"/>
      <c r="D134" s="264"/>
      <c r="E134" s="258"/>
      <c r="F134" s="259"/>
      <c r="G134" s="259"/>
      <c r="H134" s="260"/>
      <c r="I134" s="260"/>
      <c r="J134" s="267"/>
      <c r="K134" s="268"/>
      <c r="L134" s="259"/>
      <c r="M134" s="259"/>
      <c r="N134" s="259"/>
      <c r="O134" s="259"/>
      <c r="P134" s="259"/>
      <c r="Q134" s="259"/>
      <c r="R134" s="259"/>
      <c r="S134" s="259"/>
      <c r="T134" s="259"/>
      <c r="U134" s="259"/>
      <c r="V134" s="259"/>
      <c r="W134" s="259"/>
      <c r="X134" s="259"/>
      <c r="Y134" s="259"/>
      <c r="Z134" s="259"/>
    </row>
    <row r="135" ht="15.4" customHeight="1" spans="1:26">
      <c r="A135" s="264"/>
      <c r="B135" s="264"/>
      <c r="C135" s="264"/>
      <c r="D135" s="264"/>
      <c r="E135" s="258"/>
      <c r="F135" s="259"/>
      <c r="G135" s="259"/>
      <c r="H135" s="260"/>
      <c r="I135" s="260"/>
      <c r="J135" s="267"/>
      <c r="K135" s="268"/>
      <c r="L135" s="259"/>
      <c r="M135" s="259"/>
      <c r="N135" s="259"/>
      <c r="O135" s="259"/>
      <c r="P135" s="259"/>
      <c r="Q135" s="259"/>
      <c r="R135" s="259"/>
      <c r="S135" s="259"/>
      <c r="T135" s="259"/>
      <c r="U135" s="259"/>
      <c r="V135" s="259"/>
      <c r="W135" s="259"/>
      <c r="X135" s="259"/>
      <c r="Y135" s="259"/>
      <c r="Z135" s="259"/>
    </row>
    <row r="136" ht="15.4" customHeight="1" spans="1:26">
      <c r="A136" s="264"/>
      <c r="B136" s="264"/>
      <c r="C136" s="264"/>
      <c r="D136" s="264"/>
      <c r="E136" s="258"/>
      <c r="F136" s="259"/>
      <c r="G136" s="259"/>
      <c r="H136" s="260"/>
      <c r="I136" s="260"/>
      <c r="J136" s="267"/>
      <c r="K136" s="268"/>
      <c r="L136" s="259"/>
      <c r="M136" s="259"/>
      <c r="N136" s="259"/>
      <c r="O136" s="259"/>
      <c r="P136" s="259"/>
      <c r="Q136" s="259"/>
      <c r="R136" s="259"/>
      <c r="S136" s="259"/>
      <c r="T136" s="259"/>
      <c r="U136" s="259"/>
      <c r="V136" s="259"/>
      <c r="W136" s="259"/>
      <c r="X136" s="259"/>
      <c r="Y136" s="259"/>
      <c r="Z136" s="259"/>
    </row>
    <row r="137" ht="15.4" customHeight="1" spans="1:26">
      <c r="A137" s="264"/>
      <c r="B137" s="264"/>
      <c r="C137" s="264"/>
      <c r="D137" s="264"/>
      <c r="E137" s="258"/>
      <c r="F137" s="259"/>
      <c r="G137" s="259"/>
      <c r="H137" s="260"/>
      <c r="I137" s="260"/>
      <c r="J137" s="267"/>
      <c r="K137" s="268"/>
      <c r="L137" s="259"/>
      <c r="M137" s="259"/>
      <c r="N137" s="259"/>
      <c r="O137" s="259"/>
      <c r="P137" s="259"/>
      <c r="Q137" s="259"/>
      <c r="R137" s="259"/>
      <c r="S137" s="259"/>
      <c r="T137" s="259"/>
      <c r="U137" s="259"/>
      <c r="V137" s="259"/>
      <c r="W137" s="259"/>
      <c r="X137" s="259"/>
      <c r="Y137" s="259"/>
      <c r="Z137" s="259"/>
    </row>
    <row r="138" ht="15.4" customHeight="1" spans="1:26">
      <c r="A138" s="264"/>
      <c r="B138" s="264"/>
      <c r="C138" s="264"/>
      <c r="D138" s="264"/>
      <c r="E138" s="258"/>
      <c r="F138" s="259"/>
      <c r="G138" s="259"/>
      <c r="H138" s="260"/>
      <c r="I138" s="260"/>
      <c r="J138" s="267"/>
      <c r="K138" s="268"/>
      <c r="L138" s="259"/>
      <c r="M138" s="259"/>
      <c r="N138" s="259"/>
      <c r="O138" s="259"/>
      <c r="P138" s="259"/>
      <c r="Q138" s="259"/>
      <c r="R138" s="259"/>
      <c r="S138" s="259"/>
      <c r="T138" s="259"/>
      <c r="U138" s="259"/>
      <c r="V138" s="259"/>
      <c r="W138" s="259"/>
      <c r="X138" s="259"/>
      <c r="Y138" s="259"/>
      <c r="Z138" s="259"/>
    </row>
    <row r="139" ht="15.4" customHeight="1" spans="1:26">
      <c r="A139" s="264"/>
      <c r="B139" s="264"/>
      <c r="C139" s="264"/>
      <c r="D139" s="264"/>
      <c r="E139" s="258"/>
      <c r="F139" s="259"/>
      <c r="G139" s="259"/>
      <c r="H139" s="260"/>
      <c r="I139" s="260"/>
      <c r="J139" s="267"/>
      <c r="K139" s="268"/>
      <c r="L139" s="259"/>
      <c r="M139" s="259"/>
      <c r="N139" s="259"/>
      <c r="O139" s="259"/>
      <c r="P139" s="259"/>
      <c r="Q139" s="259"/>
      <c r="R139" s="259"/>
      <c r="S139" s="259"/>
      <c r="T139" s="259"/>
      <c r="U139" s="259"/>
      <c r="V139" s="259"/>
      <c r="W139" s="259"/>
      <c r="X139" s="259"/>
      <c r="Y139" s="259"/>
      <c r="Z139" s="259"/>
    </row>
    <row r="140" ht="15.4" customHeight="1" spans="1:26">
      <c r="A140" s="264"/>
      <c r="B140" s="264"/>
      <c r="C140" s="264"/>
      <c r="D140" s="264"/>
      <c r="E140" s="258"/>
      <c r="F140" s="259"/>
      <c r="G140" s="259"/>
      <c r="H140" s="260"/>
      <c r="I140" s="260"/>
      <c r="J140" s="267"/>
      <c r="K140" s="268"/>
      <c r="L140" s="259"/>
      <c r="M140" s="259"/>
      <c r="N140" s="259"/>
      <c r="O140" s="259"/>
      <c r="P140" s="259"/>
      <c r="Q140" s="259"/>
      <c r="R140" s="259"/>
      <c r="S140" s="259"/>
      <c r="T140" s="259"/>
      <c r="U140" s="259"/>
      <c r="V140" s="259"/>
      <c r="W140" s="259"/>
      <c r="X140" s="259"/>
      <c r="Y140" s="259"/>
      <c r="Z140" s="259"/>
    </row>
    <row r="141" ht="15.4" customHeight="1" spans="1:26">
      <c r="A141" s="264"/>
      <c r="B141" s="264"/>
      <c r="C141" s="264"/>
      <c r="D141" s="264"/>
      <c r="E141" s="258"/>
      <c r="F141" s="259"/>
      <c r="G141" s="259"/>
      <c r="H141" s="260"/>
      <c r="I141" s="260"/>
      <c r="J141" s="267"/>
      <c r="K141" s="268"/>
      <c r="L141" s="259"/>
      <c r="M141" s="259"/>
      <c r="N141" s="259"/>
      <c r="O141" s="259"/>
      <c r="P141" s="259"/>
      <c r="Q141" s="259"/>
      <c r="R141" s="259"/>
      <c r="S141" s="259"/>
      <c r="T141" s="259"/>
      <c r="U141" s="259"/>
      <c r="V141" s="259"/>
      <c r="W141" s="259"/>
      <c r="X141" s="259"/>
      <c r="Y141" s="259"/>
      <c r="Z141" s="259"/>
    </row>
    <row r="142" ht="15.4" customHeight="1" spans="1:26">
      <c r="A142" s="264"/>
      <c r="B142" s="264"/>
      <c r="C142" s="264"/>
      <c r="D142" s="264"/>
      <c r="E142" s="258"/>
      <c r="F142" s="259"/>
      <c r="G142" s="259"/>
      <c r="H142" s="260"/>
      <c r="I142" s="260"/>
      <c r="J142" s="267"/>
      <c r="K142" s="268"/>
      <c r="L142" s="259"/>
      <c r="M142" s="259"/>
      <c r="N142" s="259"/>
      <c r="O142" s="259"/>
      <c r="P142" s="259"/>
      <c r="Q142" s="259"/>
      <c r="R142" s="259"/>
      <c r="S142" s="259"/>
      <c r="T142" s="259"/>
      <c r="U142" s="259"/>
      <c r="V142" s="259"/>
      <c r="W142" s="259"/>
      <c r="X142" s="259"/>
      <c r="Y142" s="259"/>
      <c r="Z142" s="259"/>
    </row>
    <row r="143" ht="15.4" customHeight="1" spans="1:26">
      <c r="A143" s="264"/>
      <c r="B143" s="264"/>
      <c r="C143" s="264"/>
      <c r="D143" s="264"/>
      <c r="E143" s="258"/>
      <c r="F143" s="259"/>
      <c r="G143" s="259"/>
      <c r="H143" s="260"/>
      <c r="I143" s="260"/>
      <c r="J143" s="267"/>
      <c r="K143" s="268"/>
      <c r="L143" s="259"/>
      <c r="M143" s="259"/>
      <c r="N143" s="259"/>
      <c r="O143" s="259"/>
      <c r="P143" s="259"/>
      <c r="Q143" s="259"/>
      <c r="R143" s="259"/>
      <c r="S143" s="259"/>
      <c r="T143" s="259"/>
      <c r="U143" s="259"/>
      <c r="V143" s="259"/>
      <c r="W143" s="259"/>
      <c r="X143" s="259"/>
      <c r="Y143" s="259"/>
      <c r="Z143" s="259"/>
    </row>
    <row r="144" ht="15.4" customHeight="1" spans="1:26">
      <c r="A144" s="264"/>
      <c r="B144" s="264"/>
      <c r="C144" s="264"/>
      <c r="D144" s="264"/>
      <c r="E144" s="258"/>
      <c r="F144" s="259"/>
      <c r="G144" s="259"/>
      <c r="H144" s="260"/>
      <c r="I144" s="260"/>
      <c r="J144" s="267"/>
      <c r="K144" s="268"/>
      <c r="L144" s="259"/>
      <c r="M144" s="259"/>
      <c r="N144" s="259"/>
      <c r="O144" s="259"/>
      <c r="P144" s="259"/>
      <c r="Q144" s="259"/>
      <c r="R144" s="259"/>
      <c r="S144" s="259"/>
      <c r="T144" s="259"/>
      <c r="U144" s="259"/>
      <c r="V144" s="259"/>
      <c r="W144" s="259"/>
      <c r="X144" s="259"/>
      <c r="Y144" s="259"/>
      <c r="Z144" s="259"/>
    </row>
    <row r="145" ht="15.4" customHeight="1" spans="1:26">
      <c r="A145" s="264"/>
      <c r="B145" s="264"/>
      <c r="C145" s="264"/>
      <c r="D145" s="264"/>
      <c r="E145" s="258"/>
      <c r="F145" s="259"/>
      <c r="G145" s="259"/>
      <c r="H145" s="260"/>
      <c r="I145" s="260"/>
      <c r="J145" s="267"/>
      <c r="K145" s="268"/>
      <c r="L145" s="259"/>
      <c r="M145" s="259"/>
      <c r="N145" s="259"/>
      <c r="O145" s="259"/>
      <c r="P145" s="259"/>
      <c r="Q145" s="259"/>
      <c r="R145" s="259"/>
      <c r="S145" s="259"/>
      <c r="T145" s="259"/>
      <c r="U145" s="259"/>
      <c r="V145" s="259"/>
      <c r="W145" s="259"/>
      <c r="X145" s="259"/>
      <c r="Y145" s="259"/>
      <c r="Z145" s="259"/>
    </row>
    <row r="146" ht="15.4" customHeight="1" spans="1:26">
      <c r="A146" s="264"/>
      <c r="B146" s="264"/>
      <c r="C146" s="264"/>
      <c r="D146" s="264"/>
      <c r="E146" s="258"/>
      <c r="F146" s="259"/>
      <c r="G146" s="259"/>
      <c r="H146" s="260"/>
      <c r="I146" s="260"/>
      <c r="J146" s="267"/>
      <c r="K146" s="268"/>
      <c r="L146" s="259"/>
      <c r="M146" s="259"/>
      <c r="N146" s="259"/>
      <c r="O146" s="259"/>
      <c r="P146" s="259"/>
      <c r="Q146" s="259"/>
      <c r="R146" s="259"/>
      <c r="S146" s="259"/>
      <c r="T146" s="259"/>
      <c r="U146" s="259"/>
      <c r="V146" s="259"/>
      <c r="W146" s="259"/>
      <c r="X146" s="259"/>
      <c r="Y146" s="259"/>
      <c r="Z146" s="259"/>
    </row>
    <row r="147" ht="15.4" customHeight="1" spans="1:26">
      <c r="A147" s="264"/>
      <c r="B147" s="264"/>
      <c r="C147" s="264"/>
      <c r="D147" s="264"/>
      <c r="E147" s="258"/>
      <c r="F147" s="259"/>
      <c r="G147" s="259"/>
      <c r="H147" s="260"/>
      <c r="I147" s="260"/>
      <c r="J147" s="267"/>
      <c r="K147" s="268"/>
      <c r="L147" s="259"/>
      <c r="M147" s="259"/>
      <c r="N147" s="259"/>
      <c r="O147" s="259"/>
      <c r="P147" s="259"/>
      <c r="Q147" s="259"/>
      <c r="R147" s="259"/>
      <c r="S147" s="259"/>
      <c r="T147" s="259"/>
      <c r="U147" s="259"/>
      <c r="V147" s="259"/>
      <c r="W147" s="259"/>
      <c r="X147" s="259"/>
      <c r="Y147" s="259"/>
      <c r="Z147" s="259"/>
    </row>
    <row r="148" ht="15.4" customHeight="1" spans="1:26">
      <c r="A148" s="264"/>
      <c r="B148" s="264"/>
      <c r="C148" s="264"/>
      <c r="D148" s="264"/>
      <c r="E148" s="258"/>
      <c r="F148" s="259"/>
      <c r="G148" s="259"/>
      <c r="H148" s="260"/>
      <c r="I148" s="260"/>
      <c r="J148" s="267"/>
      <c r="K148" s="268"/>
      <c r="L148" s="259"/>
      <c r="M148" s="259"/>
      <c r="N148" s="259"/>
      <c r="O148" s="259"/>
      <c r="P148" s="259"/>
      <c r="Q148" s="259"/>
      <c r="R148" s="259"/>
      <c r="S148" s="259"/>
      <c r="T148" s="259"/>
      <c r="U148" s="259"/>
      <c r="V148" s="259"/>
      <c r="W148" s="259"/>
      <c r="X148" s="259"/>
      <c r="Y148" s="259"/>
      <c r="Z148" s="259"/>
    </row>
    <row r="149" ht="15.4" customHeight="1" spans="1:26">
      <c r="A149" s="264"/>
      <c r="B149" s="264"/>
      <c r="C149" s="264"/>
      <c r="D149" s="264"/>
      <c r="E149" s="258"/>
      <c r="F149" s="259"/>
      <c r="G149" s="259"/>
      <c r="H149" s="260"/>
      <c r="I149" s="260"/>
      <c r="J149" s="267"/>
      <c r="K149" s="268"/>
      <c r="L149" s="259"/>
      <c r="M149" s="259"/>
      <c r="N149" s="259"/>
      <c r="O149" s="259"/>
      <c r="P149" s="259"/>
      <c r="Q149" s="259"/>
      <c r="R149" s="259"/>
      <c r="S149" s="259"/>
      <c r="T149" s="259"/>
      <c r="U149" s="259"/>
      <c r="V149" s="259"/>
      <c r="W149" s="259"/>
      <c r="X149" s="259"/>
      <c r="Y149" s="259"/>
      <c r="Z149" s="259"/>
    </row>
    <row r="150" ht="15.4" customHeight="1" spans="1:26">
      <c r="A150" s="264"/>
      <c r="B150" s="264"/>
      <c r="C150" s="264"/>
      <c r="D150" s="264"/>
      <c r="E150" s="258"/>
      <c r="F150" s="259"/>
      <c r="G150" s="259"/>
      <c r="H150" s="260"/>
      <c r="I150" s="260"/>
      <c r="J150" s="267"/>
      <c r="K150" s="268"/>
      <c r="L150" s="259"/>
      <c r="M150" s="259"/>
      <c r="N150" s="259"/>
      <c r="O150" s="259"/>
      <c r="P150" s="259"/>
      <c r="Q150" s="259"/>
      <c r="R150" s="259"/>
      <c r="S150" s="259"/>
      <c r="T150" s="259"/>
      <c r="U150" s="259"/>
      <c r="V150" s="259"/>
      <c r="W150" s="259"/>
      <c r="X150" s="259"/>
      <c r="Y150" s="259"/>
      <c r="Z150" s="259"/>
    </row>
    <row r="151" ht="15.4" customHeight="1" spans="1:26">
      <c r="A151" s="264"/>
      <c r="B151" s="264"/>
      <c r="C151" s="264"/>
      <c r="D151" s="264"/>
      <c r="E151" s="258"/>
      <c r="F151" s="259"/>
      <c r="G151" s="259"/>
      <c r="H151" s="260"/>
      <c r="I151" s="260"/>
      <c r="J151" s="267"/>
      <c r="K151" s="268"/>
      <c r="L151" s="259"/>
      <c r="M151" s="259"/>
      <c r="N151" s="259"/>
      <c r="O151" s="259"/>
      <c r="P151" s="259"/>
      <c r="Q151" s="259"/>
      <c r="R151" s="259"/>
      <c r="S151" s="259"/>
      <c r="T151" s="259"/>
      <c r="U151" s="259"/>
      <c r="V151" s="259"/>
      <c r="W151" s="259"/>
      <c r="X151" s="259"/>
      <c r="Y151" s="259"/>
      <c r="Z151" s="259"/>
    </row>
    <row r="152" ht="15.4" customHeight="1" spans="1:26">
      <c r="A152" s="264"/>
      <c r="B152" s="264"/>
      <c r="C152" s="264"/>
      <c r="D152" s="264"/>
      <c r="E152" s="258"/>
      <c r="F152" s="259"/>
      <c r="G152" s="259"/>
      <c r="H152" s="260"/>
      <c r="I152" s="260"/>
      <c r="J152" s="267"/>
      <c r="K152" s="268"/>
      <c r="L152" s="259"/>
      <c r="M152" s="259"/>
      <c r="N152" s="259"/>
      <c r="O152" s="259"/>
      <c r="P152" s="259"/>
      <c r="Q152" s="259"/>
      <c r="R152" s="259"/>
      <c r="S152" s="259"/>
      <c r="T152" s="259"/>
      <c r="U152" s="259"/>
      <c r="V152" s="259"/>
      <c r="W152" s="259"/>
      <c r="X152" s="259"/>
      <c r="Y152" s="259"/>
      <c r="Z152" s="259"/>
    </row>
    <row r="153" ht="15.4" customHeight="1" spans="1:26">
      <c r="A153" s="264"/>
      <c r="B153" s="264"/>
      <c r="C153" s="264"/>
      <c r="D153" s="264"/>
      <c r="E153" s="258"/>
      <c r="F153" s="259"/>
      <c r="G153" s="259"/>
      <c r="H153" s="260"/>
      <c r="I153" s="260"/>
      <c r="J153" s="267"/>
      <c r="K153" s="268"/>
      <c r="L153" s="259"/>
      <c r="M153" s="259"/>
      <c r="N153" s="259"/>
      <c r="O153" s="259"/>
      <c r="P153" s="259"/>
      <c r="Q153" s="259"/>
      <c r="R153" s="259"/>
      <c r="S153" s="259"/>
      <c r="T153" s="259"/>
      <c r="U153" s="259"/>
      <c r="V153" s="259"/>
      <c r="W153" s="259"/>
      <c r="X153" s="259"/>
      <c r="Y153" s="259"/>
      <c r="Z153" s="259"/>
    </row>
    <row r="154" ht="15.4" customHeight="1" spans="1:26">
      <c r="A154" s="264"/>
      <c r="B154" s="264"/>
      <c r="C154" s="264"/>
      <c r="D154" s="264"/>
      <c r="E154" s="258"/>
      <c r="F154" s="259"/>
      <c r="G154" s="259"/>
      <c r="H154" s="260"/>
      <c r="I154" s="260"/>
      <c r="J154" s="267"/>
      <c r="K154" s="268"/>
      <c r="L154" s="259"/>
      <c r="M154" s="259"/>
      <c r="N154" s="259"/>
      <c r="O154" s="259"/>
      <c r="P154" s="259"/>
      <c r="Q154" s="259"/>
      <c r="R154" s="259"/>
      <c r="S154" s="259"/>
      <c r="T154" s="259"/>
      <c r="U154" s="259"/>
      <c r="V154" s="259"/>
      <c r="W154" s="259"/>
      <c r="X154" s="259"/>
      <c r="Y154" s="259"/>
      <c r="Z154" s="259"/>
    </row>
    <row r="155" ht="15.4" customHeight="1" spans="1:26">
      <c r="A155" s="264"/>
      <c r="B155" s="264"/>
      <c r="C155" s="264"/>
      <c r="D155" s="264"/>
      <c r="E155" s="258"/>
      <c r="F155" s="259"/>
      <c r="G155" s="259"/>
      <c r="H155" s="260"/>
      <c r="I155" s="260"/>
      <c r="J155" s="267"/>
      <c r="K155" s="268"/>
      <c r="L155" s="259"/>
      <c r="M155" s="259"/>
      <c r="N155" s="259"/>
      <c r="O155" s="259"/>
      <c r="P155" s="259"/>
      <c r="Q155" s="259"/>
      <c r="R155" s="259"/>
      <c r="S155" s="259"/>
      <c r="T155" s="259"/>
      <c r="U155" s="259"/>
      <c r="V155" s="259"/>
      <c r="W155" s="259"/>
      <c r="X155" s="259"/>
      <c r="Y155" s="259"/>
      <c r="Z155" s="259"/>
    </row>
    <row r="156" ht="15.4" customHeight="1" spans="1:26">
      <c r="A156" s="264"/>
      <c r="B156" s="264"/>
      <c r="C156" s="264"/>
      <c r="D156" s="264"/>
      <c r="E156" s="258"/>
      <c r="F156" s="259"/>
      <c r="G156" s="259"/>
      <c r="H156" s="260"/>
      <c r="I156" s="260"/>
      <c r="J156" s="267"/>
      <c r="K156" s="268"/>
      <c r="L156" s="259"/>
      <c r="M156" s="259"/>
      <c r="N156" s="259"/>
      <c r="O156" s="259"/>
      <c r="P156" s="259"/>
      <c r="Q156" s="259"/>
      <c r="R156" s="259"/>
      <c r="S156" s="259"/>
      <c r="T156" s="259"/>
      <c r="U156" s="259"/>
      <c r="V156" s="259"/>
      <c r="W156" s="259"/>
      <c r="X156" s="259"/>
      <c r="Y156" s="259"/>
      <c r="Z156" s="259"/>
    </row>
    <row r="157" ht="15.4" customHeight="1" spans="1:26">
      <c r="A157" s="264"/>
      <c r="B157" s="264"/>
      <c r="C157" s="264"/>
      <c r="D157" s="264"/>
      <c r="E157" s="258"/>
      <c r="F157" s="259"/>
      <c r="G157" s="259"/>
      <c r="H157" s="260"/>
      <c r="I157" s="260"/>
      <c r="J157" s="267"/>
      <c r="K157" s="268"/>
      <c r="L157" s="259"/>
      <c r="M157" s="259"/>
      <c r="N157" s="259"/>
      <c r="O157" s="259"/>
      <c r="P157" s="259"/>
      <c r="Q157" s="259"/>
      <c r="R157" s="259"/>
      <c r="S157" s="259"/>
      <c r="T157" s="259"/>
      <c r="U157" s="259"/>
      <c r="V157" s="259"/>
      <c r="W157" s="259"/>
      <c r="X157" s="259"/>
      <c r="Y157" s="259"/>
      <c r="Z157" s="259"/>
    </row>
    <row r="158" ht="15.4" customHeight="1" spans="1:26">
      <c r="A158" s="264"/>
      <c r="B158" s="264"/>
      <c r="C158" s="264"/>
      <c r="D158" s="264"/>
      <c r="E158" s="258"/>
      <c r="F158" s="259"/>
      <c r="G158" s="259"/>
      <c r="H158" s="260"/>
      <c r="I158" s="260"/>
      <c r="J158" s="267"/>
      <c r="K158" s="268"/>
      <c r="L158" s="259"/>
      <c r="M158" s="259"/>
      <c r="N158" s="259"/>
      <c r="O158" s="259"/>
      <c r="P158" s="259"/>
      <c r="Q158" s="259"/>
      <c r="R158" s="259"/>
      <c r="S158" s="259"/>
      <c r="T158" s="259"/>
      <c r="U158" s="259"/>
      <c r="V158" s="259"/>
      <c r="W158" s="259"/>
      <c r="X158" s="259"/>
      <c r="Y158" s="259"/>
      <c r="Z158" s="259"/>
    </row>
    <row r="159" ht="15.4" customHeight="1" spans="1:26">
      <c r="A159" s="264"/>
      <c r="B159" s="264"/>
      <c r="C159" s="264"/>
      <c r="D159" s="264"/>
      <c r="E159" s="258"/>
      <c r="F159" s="259"/>
      <c r="G159" s="259"/>
      <c r="H159" s="260"/>
      <c r="I159" s="260"/>
      <c r="J159" s="267"/>
      <c r="K159" s="268"/>
      <c r="L159" s="259"/>
      <c r="M159" s="259"/>
      <c r="N159" s="259"/>
      <c r="O159" s="259"/>
      <c r="P159" s="259"/>
      <c r="Q159" s="259"/>
      <c r="R159" s="259"/>
      <c r="S159" s="259"/>
      <c r="T159" s="259"/>
      <c r="U159" s="259"/>
      <c r="V159" s="259"/>
      <c r="W159" s="259"/>
      <c r="X159" s="259"/>
      <c r="Y159" s="259"/>
      <c r="Z159" s="259"/>
    </row>
    <row r="160" ht="15.4" customHeight="1" spans="1:26">
      <c r="A160" s="264"/>
      <c r="B160" s="264"/>
      <c r="C160" s="264"/>
      <c r="D160" s="264"/>
      <c r="E160" s="258"/>
      <c r="F160" s="259"/>
      <c r="G160" s="259"/>
      <c r="H160" s="260"/>
      <c r="I160" s="260"/>
      <c r="J160" s="267"/>
      <c r="K160" s="268"/>
      <c r="L160" s="259"/>
      <c r="M160" s="259"/>
      <c r="N160" s="259"/>
      <c r="O160" s="259"/>
      <c r="P160" s="259"/>
      <c r="Q160" s="259"/>
      <c r="R160" s="259"/>
      <c r="S160" s="259"/>
      <c r="T160" s="259"/>
      <c r="U160" s="259"/>
      <c r="V160" s="259"/>
      <c r="W160" s="259"/>
      <c r="X160" s="259"/>
      <c r="Y160" s="259"/>
      <c r="Z160" s="259"/>
    </row>
    <row r="161" ht="15.4" customHeight="1" spans="1:26">
      <c r="A161" s="264"/>
      <c r="B161" s="264"/>
      <c r="C161" s="264"/>
      <c r="D161" s="264"/>
      <c r="E161" s="258"/>
      <c r="F161" s="259"/>
      <c r="G161" s="259"/>
      <c r="H161" s="260"/>
      <c r="I161" s="260"/>
      <c r="J161" s="267"/>
      <c r="K161" s="268"/>
      <c r="L161" s="259"/>
      <c r="M161" s="259"/>
      <c r="N161" s="259"/>
      <c r="O161" s="259"/>
      <c r="P161" s="259"/>
      <c r="Q161" s="259"/>
      <c r="R161" s="259"/>
      <c r="S161" s="259"/>
      <c r="T161" s="259"/>
      <c r="U161" s="259"/>
      <c r="V161" s="259"/>
      <c r="W161" s="259"/>
      <c r="X161" s="259"/>
      <c r="Y161" s="259"/>
      <c r="Z161" s="259"/>
    </row>
    <row r="162" ht="15.4" customHeight="1" spans="1:26">
      <c r="A162" s="264"/>
      <c r="B162" s="264"/>
      <c r="C162" s="264"/>
      <c r="D162" s="264"/>
      <c r="E162" s="258"/>
      <c r="F162" s="259"/>
      <c r="G162" s="259"/>
      <c r="H162" s="260"/>
      <c r="I162" s="260"/>
      <c r="J162" s="267"/>
      <c r="K162" s="268"/>
      <c r="L162" s="259"/>
      <c r="M162" s="259"/>
      <c r="N162" s="259"/>
      <c r="O162" s="259"/>
      <c r="P162" s="259"/>
      <c r="Q162" s="259"/>
      <c r="R162" s="259"/>
      <c r="S162" s="259"/>
      <c r="T162" s="259"/>
      <c r="U162" s="259"/>
      <c r="V162" s="259"/>
      <c r="W162" s="259"/>
      <c r="X162" s="259"/>
      <c r="Y162" s="259"/>
      <c r="Z162" s="259"/>
    </row>
    <row r="163" ht="15.4" customHeight="1" spans="1:26">
      <c r="A163" s="264"/>
      <c r="B163" s="264"/>
      <c r="C163" s="264"/>
      <c r="D163" s="264"/>
      <c r="E163" s="258"/>
      <c r="F163" s="259"/>
      <c r="G163" s="259"/>
      <c r="H163" s="260"/>
      <c r="I163" s="260"/>
      <c r="J163" s="267"/>
      <c r="K163" s="268"/>
      <c r="L163" s="259"/>
      <c r="M163" s="259"/>
      <c r="N163" s="259"/>
      <c r="O163" s="259"/>
      <c r="P163" s="259"/>
      <c r="Q163" s="259"/>
      <c r="R163" s="259"/>
      <c r="S163" s="259"/>
      <c r="T163" s="259"/>
      <c r="U163" s="259"/>
      <c r="V163" s="259"/>
      <c r="W163" s="259"/>
      <c r="X163" s="259"/>
      <c r="Y163" s="259"/>
      <c r="Z163" s="259"/>
    </row>
    <row r="164" ht="15.4" customHeight="1" spans="1:26">
      <c r="A164" s="264"/>
      <c r="B164" s="264"/>
      <c r="C164" s="264"/>
      <c r="D164" s="264"/>
      <c r="E164" s="258"/>
      <c r="F164" s="259"/>
      <c r="G164" s="259"/>
      <c r="H164" s="260"/>
      <c r="I164" s="260"/>
      <c r="J164" s="267"/>
      <c r="K164" s="268"/>
      <c r="L164" s="259"/>
      <c r="M164" s="259"/>
      <c r="N164" s="259"/>
      <c r="O164" s="259"/>
      <c r="P164" s="259"/>
      <c r="Q164" s="259"/>
      <c r="R164" s="259"/>
      <c r="S164" s="259"/>
      <c r="T164" s="259"/>
      <c r="U164" s="259"/>
      <c r="V164" s="259"/>
      <c r="W164" s="259"/>
      <c r="X164" s="259"/>
      <c r="Y164" s="259"/>
      <c r="Z164" s="259"/>
    </row>
    <row r="165" ht="15.4" customHeight="1" spans="1:26">
      <c r="A165" s="264"/>
      <c r="B165" s="264"/>
      <c r="C165" s="264"/>
      <c r="D165" s="264"/>
      <c r="E165" s="258"/>
      <c r="F165" s="259"/>
      <c r="G165" s="259"/>
      <c r="H165" s="260"/>
      <c r="I165" s="260"/>
      <c r="J165" s="267"/>
      <c r="K165" s="268"/>
      <c r="L165" s="259"/>
      <c r="M165" s="259"/>
      <c r="N165" s="259"/>
      <c r="O165" s="259"/>
      <c r="P165" s="259"/>
      <c r="Q165" s="259"/>
      <c r="R165" s="259"/>
      <c r="S165" s="259"/>
      <c r="T165" s="259"/>
      <c r="U165" s="259"/>
      <c r="V165" s="259"/>
      <c r="W165" s="259"/>
      <c r="X165" s="259"/>
      <c r="Y165" s="259"/>
      <c r="Z165" s="259"/>
    </row>
    <row r="166" ht="15.4" customHeight="1" spans="1:26">
      <c r="A166" s="264"/>
      <c r="B166" s="264"/>
      <c r="C166" s="264"/>
      <c r="D166" s="264"/>
      <c r="E166" s="258"/>
      <c r="F166" s="259"/>
      <c r="G166" s="259"/>
      <c r="H166" s="260"/>
      <c r="I166" s="260"/>
      <c r="J166" s="267"/>
      <c r="K166" s="268"/>
      <c r="L166" s="259"/>
      <c r="M166" s="259"/>
      <c r="N166" s="259"/>
      <c r="O166" s="259"/>
      <c r="P166" s="259"/>
      <c r="Q166" s="259"/>
      <c r="R166" s="259"/>
      <c r="S166" s="259"/>
      <c r="T166" s="259"/>
      <c r="U166" s="259"/>
      <c r="V166" s="259"/>
      <c r="W166" s="259"/>
      <c r="X166" s="259"/>
      <c r="Y166" s="259"/>
      <c r="Z166" s="259"/>
    </row>
    <row r="167" ht="15.4" customHeight="1" spans="1:26">
      <c r="A167" s="264"/>
      <c r="B167" s="264"/>
      <c r="C167" s="264"/>
      <c r="D167" s="264"/>
      <c r="E167" s="258"/>
      <c r="F167" s="259"/>
      <c r="G167" s="259"/>
      <c r="H167" s="260"/>
      <c r="I167" s="260"/>
      <c r="J167" s="267"/>
      <c r="K167" s="268"/>
      <c r="L167" s="259"/>
      <c r="M167" s="259"/>
      <c r="N167" s="259"/>
      <c r="O167" s="259"/>
      <c r="P167" s="259"/>
      <c r="Q167" s="259"/>
      <c r="R167" s="259"/>
      <c r="S167" s="259"/>
      <c r="T167" s="259"/>
      <c r="U167" s="259"/>
      <c r="V167" s="259"/>
      <c r="W167" s="259"/>
      <c r="X167" s="259"/>
      <c r="Y167" s="259"/>
      <c r="Z167" s="259"/>
    </row>
    <row r="168" ht="15.4" customHeight="1" spans="1:26">
      <c r="A168" s="264"/>
      <c r="B168" s="264"/>
      <c r="C168" s="264"/>
      <c r="D168" s="264"/>
      <c r="E168" s="258"/>
      <c r="F168" s="259"/>
      <c r="G168" s="259"/>
      <c r="H168" s="260"/>
      <c r="I168" s="260"/>
      <c r="J168" s="267"/>
      <c r="K168" s="268"/>
      <c r="L168" s="259"/>
      <c r="M168" s="259"/>
      <c r="N168" s="259"/>
      <c r="O168" s="259"/>
      <c r="P168" s="259"/>
      <c r="Q168" s="259"/>
      <c r="R168" s="259"/>
      <c r="S168" s="259"/>
      <c r="T168" s="259"/>
      <c r="U168" s="259"/>
      <c r="V168" s="259"/>
      <c r="W168" s="259"/>
      <c r="X168" s="259"/>
      <c r="Y168" s="259"/>
      <c r="Z168" s="259"/>
    </row>
    <row r="169" ht="15.4" customHeight="1" spans="1:26">
      <c r="A169" s="264"/>
      <c r="B169" s="264"/>
      <c r="C169" s="264"/>
      <c r="D169" s="264"/>
      <c r="E169" s="258"/>
      <c r="F169" s="259"/>
      <c r="G169" s="259"/>
      <c r="H169" s="260"/>
      <c r="I169" s="260"/>
      <c r="J169" s="267"/>
      <c r="K169" s="268"/>
      <c r="L169" s="259"/>
      <c r="M169" s="259"/>
      <c r="N169" s="259"/>
      <c r="O169" s="259"/>
      <c r="P169" s="259"/>
      <c r="Q169" s="259"/>
      <c r="R169" s="259"/>
      <c r="S169" s="259"/>
      <c r="T169" s="259"/>
      <c r="U169" s="259"/>
      <c r="V169" s="259"/>
      <c r="W169" s="259"/>
      <c r="X169" s="259"/>
      <c r="Y169" s="259"/>
      <c r="Z169" s="259"/>
    </row>
    <row r="170" ht="15.4" customHeight="1" spans="1:26">
      <c r="A170" s="264"/>
      <c r="B170" s="264"/>
      <c r="C170" s="264"/>
      <c r="D170" s="264"/>
      <c r="E170" s="258"/>
      <c r="F170" s="259"/>
      <c r="G170" s="259"/>
      <c r="H170" s="260"/>
      <c r="I170" s="260"/>
      <c r="J170" s="267"/>
      <c r="K170" s="268"/>
      <c r="L170" s="259"/>
      <c r="M170" s="259"/>
      <c r="N170" s="259"/>
      <c r="O170" s="259"/>
      <c r="P170" s="259"/>
      <c r="Q170" s="259"/>
      <c r="R170" s="259"/>
      <c r="S170" s="259"/>
      <c r="T170" s="259"/>
      <c r="U170" s="259"/>
      <c r="V170" s="259"/>
      <c r="W170" s="259"/>
      <c r="X170" s="259"/>
      <c r="Y170" s="259"/>
      <c r="Z170" s="259"/>
    </row>
    <row r="171" ht="15.4" customHeight="1" spans="1:26">
      <c r="A171" s="264"/>
      <c r="B171" s="264"/>
      <c r="C171" s="264"/>
      <c r="D171" s="264"/>
      <c r="E171" s="258"/>
      <c r="F171" s="259"/>
      <c r="G171" s="259"/>
      <c r="H171" s="260"/>
      <c r="I171" s="260"/>
      <c r="J171" s="267"/>
      <c r="K171" s="268"/>
      <c r="L171" s="259"/>
      <c r="M171" s="259"/>
      <c r="N171" s="259"/>
      <c r="O171" s="259"/>
      <c r="P171" s="259"/>
      <c r="Q171" s="259"/>
      <c r="R171" s="259"/>
      <c r="S171" s="259"/>
      <c r="T171" s="259"/>
      <c r="U171" s="259"/>
      <c r="V171" s="259"/>
      <c r="W171" s="259"/>
      <c r="X171" s="259"/>
      <c r="Y171" s="259"/>
      <c r="Z171" s="259"/>
    </row>
    <row r="172" ht="15.4" customHeight="1" spans="1:26">
      <c r="A172" s="264"/>
      <c r="B172" s="264"/>
      <c r="C172" s="264"/>
      <c r="D172" s="264"/>
      <c r="E172" s="258"/>
      <c r="F172" s="259"/>
      <c r="G172" s="259"/>
      <c r="H172" s="260"/>
      <c r="I172" s="260"/>
      <c r="J172" s="267"/>
      <c r="K172" s="268"/>
      <c r="L172" s="259"/>
      <c r="M172" s="259"/>
      <c r="N172" s="259"/>
      <c r="O172" s="259"/>
      <c r="P172" s="259"/>
      <c r="Q172" s="259"/>
      <c r="R172" s="259"/>
      <c r="S172" s="259"/>
      <c r="T172" s="259"/>
      <c r="U172" s="259"/>
      <c r="V172" s="259"/>
      <c r="W172" s="259"/>
      <c r="X172" s="259"/>
      <c r="Y172" s="259"/>
      <c r="Z172" s="259"/>
    </row>
    <row r="173" ht="15.4" customHeight="1" spans="1:26">
      <c r="A173" s="264"/>
      <c r="B173" s="264"/>
      <c r="C173" s="264"/>
      <c r="D173" s="264"/>
      <c r="E173" s="258"/>
      <c r="F173" s="259"/>
      <c r="G173" s="259"/>
      <c r="H173" s="260"/>
      <c r="I173" s="260"/>
      <c r="J173" s="267"/>
      <c r="K173" s="268"/>
      <c r="L173" s="259"/>
      <c r="M173" s="259"/>
      <c r="N173" s="259"/>
      <c r="O173" s="259"/>
      <c r="P173" s="259"/>
      <c r="Q173" s="259"/>
      <c r="R173" s="259"/>
      <c r="S173" s="259"/>
      <c r="T173" s="259"/>
      <c r="U173" s="259"/>
      <c r="V173" s="259"/>
      <c r="W173" s="259"/>
      <c r="X173" s="259"/>
      <c r="Y173" s="259"/>
      <c r="Z173" s="259"/>
    </row>
    <row r="174" ht="15.4" customHeight="1" spans="1:26">
      <c r="A174" s="264"/>
      <c r="B174" s="264"/>
      <c r="C174" s="264"/>
      <c r="D174" s="264"/>
      <c r="E174" s="258"/>
      <c r="F174" s="259"/>
      <c r="G174" s="259"/>
      <c r="H174" s="260"/>
      <c r="I174" s="260"/>
      <c r="J174" s="267"/>
      <c r="K174" s="268"/>
      <c r="L174" s="259"/>
      <c r="M174" s="259"/>
      <c r="N174" s="259"/>
      <c r="O174" s="259"/>
      <c r="P174" s="259"/>
      <c r="Q174" s="259"/>
      <c r="R174" s="259"/>
      <c r="S174" s="259"/>
      <c r="T174" s="259"/>
      <c r="U174" s="259"/>
      <c r="V174" s="259"/>
      <c r="W174" s="259"/>
      <c r="X174" s="259"/>
      <c r="Y174" s="259"/>
      <c r="Z174" s="259"/>
    </row>
    <row r="175" ht="15.4" customHeight="1" spans="1:26">
      <c r="A175" s="264"/>
      <c r="B175" s="264"/>
      <c r="C175" s="264"/>
      <c r="D175" s="264"/>
      <c r="E175" s="258"/>
      <c r="F175" s="259"/>
      <c r="G175" s="259"/>
      <c r="H175" s="260"/>
      <c r="I175" s="260"/>
      <c r="J175" s="267"/>
      <c r="K175" s="268"/>
      <c r="L175" s="259"/>
      <c r="M175" s="259"/>
      <c r="N175" s="259"/>
      <c r="O175" s="259"/>
      <c r="P175" s="259"/>
      <c r="Q175" s="259"/>
      <c r="R175" s="259"/>
      <c r="S175" s="259"/>
      <c r="T175" s="259"/>
      <c r="U175" s="259"/>
      <c r="V175" s="259"/>
      <c r="W175" s="259"/>
      <c r="X175" s="259"/>
      <c r="Y175" s="259"/>
      <c r="Z175" s="259"/>
    </row>
    <row r="176" ht="15.4" customHeight="1" spans="1:26">
      <c r="A176" s="264"/>
      <c r="B176" s="264"/>
      <c r="C176" s="264"/>
      <c r="D176" s="264"/>
      <c r="E176" s="258"/>
      <c r="F176" s="259"/>
      <c r="G176" s="259"/>
      <c r="H176" s="260"/>
      <c r="I176" s="260"/>
      <c r="J176" s="267"/>
      <c r="K176" s="268"/>
      <c r="L176" s="259"/>
      <c r="M176" s="259"/>
      <c r="N176" s="259"/>
      <c r="O176" s="259"/>
      <c r="P176" s="259"/>
      <c r="Q176" s="259"/>
      <c r="R176" s="259"/>
      <c r="S176" s="259"/>
      <c r="T176" s="259"/>
      <c r="U176" s="259"/>
      <c r="V176" s="259"/>
      <c r="W176" s="259"/>
      <c r="X176" s="259"/>
      <c r="Y176" s="259"/>
      <c r="Z176" s="259"/>
    </row>
    <row r="177" ht="15.4" customHeight="1" spans="1:26">
      <c r="A177" s="264"/>
      <c r="B177" s="264"/>
      <c r="C177" s="264"/>
      <c r="D177" s="264"/>
      <c r="E177" s="258"/>
      <c r="F177" s="259"/>
      <c r="G177" s="259"/>
      <c r="H177" s="260"/>
      <c r="I177" s="260"/>
      <c r="J177" s="267"/>
      <c r="K177" s="268"/>
      <c r="L177" s="259"/>
      <c r="M177" s="259"/>
      <c r="N177" s="259"/>
      <c r="O177" s="259"/>
      <c r="P177" s="259"/>
      <c r="Q177" s="259"/>
      <c r="R177" s="259"/>
      <c r="S177" s="259"/>
      <c r="T177" s="259"/>
      <c r="U177" s="259"/>
      <c r="V177" s="259"/>
      <c r="W177" s="259"/>
      <c r="X177" s="259"/>
      <c r="Y177" s="259"/>
      <c r="Z177" s="259"/>
    </row>
    <row r="178" ht="15.4" customHeight="1" spans="1:26">
      <c r="A178" s="264"/>
      <c r="B178" s="264"/>
      <c r="C178" s="264"/>
      <c r="D178" s="264"/>
      <c r="E178" s="258"/>
      <c r="F178" s="259"/>
      <c r="G178" s="259"/>
      <c r="H178" s="260"/>
      <c r="I178" s="260"/>
      <c r="J178" s="267"/>
      <c r="K178" s="268"/>
      <c r="L178" s="259"/>
      <c r="M178" s="259"/>
      <c r="N178" s="259"/>
      <c r="O178" s="259"/>
      <c r="P178" s="259"/>
      <c r="Q178" s="259"/>
      <c r="R178" s="259"/>
      <c r="S178" s="259"/>
      <c r="T178" s="259"/>
      <c r="U178" s="259"/>
      <c r="V178" s="259"/>
      <c r="W178" s="259"/>
      <c r="X178" s="259"/>
      <c r="Y178" s="259"/>
      <c r="Z178" s="259"/>
    </row>
    <row r="179" ht="15.4" customHeight="1" spans="1:26">
      <c r="A179" s="264"/>
      <c r="B179" s="264"/>
      <c r="C179" s="264"/>
      <c r="D179" s="264"/>
      <c r="E179" s="258"/>
      <c r="F179" s="259"/>
      <c r="G179" s="259"/>
      <c r="H179" s="260"/>
      <c r="I179" s="260"/>
      <c r="J179" s="267"/>
      <c r="K179" s="268"/>
      <c r="L179" s="259"/>
      <c r="M179" s="259"/>
      <c r="N179" s="259"/>
      <c r="O179" s="259"/>
      <c r="P179" s="259"/>
      <c r="Q179" s="259"/>
      <c r="R179" s="259"/>
      <c r="S179" s="259"/>
      <c r="T179" s="259"/>
      <c r="U179" s="259"/>
      <c r="V179" s="259"/>
      <c r="W179" s="259"/>
      <c r="X179" s="259"/>
      <c r="Y179" s="259"/>
      <c r="Z179" s="259"/>
    </row>
    <row r="180" ht="15.4" customHeight="1" spans="1:26">
      <c r="A180" s="264"/>
      <c r="B180" s="264"/>
      <c r="C180" s="264"/>
      <c r="D180" s="264"/>
      <c r="E180" s="258"/>
      <c r="F180" s="259"/>
      <c r="G180" s="259"/>
      <c r="H180" s="260"/>
      <c r="I180" s="260"/>
      <c r="J180" s="267"/>
      <c r="K180" s="268"/>
      <c r="L180" s="259"/>
      <c r="M180" s="259"/>
      <c r="N180" s="259"/>
      <c r="O180" s="259"/>
      <c r="P180" s="259"/>
      <c r="Q180" s="259"/>
      <c r="R180" s="259"/>
      <c r="S180" s="259"/>
      <c r="T180" s="259"/>
      <c r="U180" s="259"/>
      <c r="V180" s="259"/>
      <c r="W180" s="259"/>
      <c r="X180" s="259"/>
      <c r="Y180" s="259"/>
      <c r="Z180" s="259"/>
    </row>
    <row r="181" ht="15.4" customHeight="1" spans="1:26">
      <c r="A181" s="264"/>
      <c r="B181" s="264"/>
      <c r="C181" s="264"/>
      <c r="D181" s="264"/>
      <c r="E181" s="258"/>
      <c r="F181" s="259"/>
      <c r="G181" s="259"/>
      <c r="H181" s="260"/>
      <c r="I181" s="260"/>
      <c r="J181" s="267"/>
      <c r="K181" s="268"/>
      <c r="L181" s="259"/>
      <c r="M181" s="259"/>
      <c r="N181" s="259"/>
      <c r="O181" s="259"/>
      <c r="P181" s="259"/>
      <c r="Q181" s="259"/>
      <c r="R181" s="259"/>
      <c r="S181" s="259"/>
      <c r="T181" s="259"/>
      <c r="U181" s="259"/>
      <c r="V181" s="259"/>
      <c r="W181" s="259"/>
      <c r="X181" s="259"/>
      <c r="Y181" s="259"/>
      <c r="Z181" s="259"/>
    </row>
    <row r="182" ht="15.4" customHeight="1" spans="1:26">
      <c r="A182" s="264"/>
      <c r="B182" s="264"/>
      <c r="C182" s="264"/>
      <c r="D182" s="264"/>
      <c r="E182" s="258"/>
      <c r="F182" s="259"/>
      <c r="G182" s="259"/>
      <c r="H182" s="260"/>
      <c r="I182" s="260"/>
      <c r="J182" s="267"/>
      <c r="K182" s="268"/>
      <c r="L182" s="259"/>
      <c r="M182" s="259"/>
      <c r="N182" s="259"/>
      <c r="O182" s="259"/>
      <c r="P182" s="259"/>
      <c r="Q182" s="259"/>
      <c r="R182" s="259"/>
      <c r="S182" s="259"/>
      <c r="T182" s="259"/>
      <c r="U182" s="259"/>
      <c r="V182" s="259"/>
      <c r="W182" s="259"/>
      <c r="X182" s="259"/>
      <c r="Y182" s="259"/>
      <c r="Z182" s="259"/>
    </row>
    <row r="183" ht="15.4" customHeight="1" spans="1:26">
      <c r="A183" s="264"/>
      <c r="B183" s="264"/>
      <c r="C183" s="264"/>
      <c r="D183" s="264"/>
      <c r="E183" s="258"/>
      <c r="F183" s="259"/>
      <c r="G183" s="259"/>
      <c r="H183" s="260"/>
      <c r="I183" s="260"/>
      <c r="J183" s="267"/>
      <c r="K183" s="268"/>
      <c r="L183" s="259"/>
      <c r="M183" s="259"/>
      <c r="N183" s="259"/>
      <c r="O183" s="259"/>
      <c r="P183" s="259"/>
      <c r="Q183" s="259"/>
      <c r="R183" s="259"/>
      <c r="S183" s="259"/>
      <c r="T183" s="259"/>
      <c r="U183" s="259"/>
      <c r="V183" s="259"/>
      <c r="W183" s="259"/>
      <c r="X183" s="259"/>
      <c r="Y183" s="259"/>
      <c r="Z183" s="259"/>
    </row>
    <row r="184" ht="15.4" customHeight="1" spans="1:26">
      <c r="A184" s="264"/>
      <c r="B184" s="264"/>
      <c r="C184" s="264"/>
      <c r="D184" s="264"/>
      <c r="E184" s="258"/>
      <c r="F184" s="259"/>
      <c r="G184" s="259"/>
      <c r="H184" s="260"/>
      <c r="I184" s="260"/>
      <c r="J184" s="267"/>
      <c r="K184" s="268"/>
      <c r="L184" s="259"/>
      <c r="M184" s="259"/>
      <c r="N184" s="259"/>
      <c r="O184" s="259"/>
      <c r="P184" s="259"/>
      <c r="Q184" s="259"/>
      <c r="R184" s="259"/>
      <c r="S184" s="259"/>
      <c r="T184" s="259"/>
      <c r="U184" s="259"/>
      <c r="V184" s="259"/>
      <c r="W184" s="259"/>
      <c r="X184" s="259"/>
      <c r="Y184" s="259"/>
      <c r="Z184" s="259"/>
    </row>
    <row r="185" ht="15.4" customHeight="1" spans="1:26">
      <c r="A185" s="264"/>
      <c r="B185" s="264"/>
      <c r="C185" s="264"/>
      <c r="D185" s="264"/>
      <c r="E185" s="258"/>
      <c r="F185" s="259"/>
      <c r="G185" s="259"/>
      <c r="H185" s="260"/>
      <c r="I185" s="260"/>
      <c r="J185" s="267"/>
      <c r="K185" s="268"/>
      <c r="L185" s="259"/>
      <c r="M185" s="259"/>
      <c r="N185" s="259"/>
      <c r="O185" s="259"/>
      <c r="P185" s="259"/>
      <c r="Q185" s="259"/>
      <c r="R185" s="259"/>
      <c r="S185" s="259"/>
      <c r="T185" s="259"/>
      <c r="U185" s="259"/>
      <c r="V185" s="259"/>
      <c r="W185" s="259"/>
      <c r="X185" s="259"/>
      <c r="Y185" s="259"/>
      <c r="Z185" s="259"/>
    </row>
    <row r="186" ht="15.4" customHeight="1" spans="1:26">
      <c r="A186" s="264"/>
      <c r="B186" s="264"/>
      <c r="C186" s="264"/>
      <c r="D186" s="264"/>
      <c r="E186" s="258"/>
      <c r="F186" s="259"/>
      <c r="G186" s="259"/>
      <c r="H186" s="260"/>
      <c r="I186" s="260"/>
      <c r="J186" s="267"/>
      <c r="K186" s="268"/>
      <c r="L186" s="259"/>
      <c r="M186" s="259"/>
      <c r="N186" s="259"/>
      <c r="O186" s="259"/>
      <c r="P186" s="259"/>
      <c r="Q186" s="259"/>
      <c r="R186" s="259"/>
      <c r="S186" s="259"/>
      <c r="T186" s="259"/>
      <c r="U186" s="259"/>
      <c r="V186" s="259"/>
      <c r="W186" s="259"/>
      <c r="X186" s="259"/>
      <c r="Y186" s="259"/>
      <c r="Z186" s="259"/>
    </row>
    <row r="187" ht="15.4" customHeight="1" spans="1:26">
      <c r="A187" s="264"/>
      <c r="B187" s="264"/>
      <c r="C187" s="264"/>
      <c r="D187" s="264"/>
      <c r="E187" s="258"/>
      <c r="F187" s="259"/>
      <c r="G187" s="259"/>
      <c r="H187" s="260"/>
      <c r="I187" s="260"/>
      <c r="J187" s="267"/>
      <c r="K187" s="268"/>
      <c r="L187" s="259"/>
      <c r="M187" s="259"/>
      <c r="N187" s="259"/>
      <c r="O187" s="259"/>
      <c r="P187" s="259"/>
      <c r="Q187" s="259"/>
      <c r="R187" s="259"/>
      <c r="S187" s="259"/>
      <c r="T187" s="259"/>
      <c r="U187" s="259"/>
      <c r="V187" s="259"/>
      <c r="W187" s="259"/>
      <c r="X187" s="259"/>
      <c r="Y187" s="259"/>
      <c r="Z187" s="259"/>
    </row>
    <row r="188" ht="15.4" customHeight="1" spans="1:26">
      <c r="A188" s="264"/>
      <c r="B188" s="264"/>
      <c r="C188" s="264"/>
      <c r="D188" s="264"/>
      <c r="E188" s="258"/>
      <c r="F188" s="259"/>
      <c r="G188" s="259"/>
      <c r="H188" s="260"/>
      <c r="I188" s="260"/>
      <c r="J188" s="267"/>
      <c r="K188" s="268"/>
      <c r="L188" s="259"/>
      <c r="M188" s="259"/>
      <c r="N188" s="259"/>
      <c r="O188" s="259"/>
      <c r="P188" s="259"/>
      <c r="Q188" s="259"/>
      <c r="R188" s="259"/>
      <c r="S188" s="259"/>
      <c r="T188" s="259"/>
      <c r="U188" s="259"/>
      <c r="V188" s="259"/>
      <c r="W188" s="259"/>
      <c r="X188" s="259"/>
      <c r="Y188" s="259"/>
      <c r="Z188" s="259"/>
    </row>
    <row r="189" ht="15.4" customHeight="1" spans="1:26">
      <c r="A189" s="264"/>
      <c r="B189" s="264"/>
      <c r="C189" s="264"/>
      <c r="D189" s="264"/>
      <c r="E189" s="258"/>
      <c r="F189" s="259"/>
      <c r="G189" s="259"/>
      <c r="H189" s="260"/>
      <c r="I189" s="260"/>
      <c r="J189" s="267"/>
      <c r="K189" s="268"/>
      <c r="L189" s="259"/>
      <c r="M189" s="259"/>
      <c r="N189" s="259"/>
      <c r="O189" s="259"/>
      <c r="P189" s="259"/>
      <c r="Q189" s="259"/>
      <c r="R189" s="259"/>
      <c r="S189" s="259"/>
      <c r="T189" s="259"/>
      <c r="U189" s="259"/>
      <c r="V189" s="259"/>
      <c r="W189" s="259"/>
      <c r="X189" s="259"/>
      <c r="Y189" s="259"/>
      <c r="Z189" s="259"/>
    </row>
    <row r="190" ht="15.4" customHeight="1" spans="1:26">
      <c r="A190" s="264"/>
      <c r="B190" s="264"/>
      <c r="C190" s="264"/>
      <c r="D190" s="264"/>
      <c r="E190" s="258"/>
      <c r="F190" s="259"/>
      <c r="G190" s="259"/>
      <c r="H190" s="260"/>
      <c r="I190" s="260"/>
      <c r="J190" s="267"/>
      <c r="K190" s="268"/>
      <c r="L190" s="259"/>
      <c r="M190" s="259"/>
      <c r="N190" s="259"/>
      <c r="O190" s="259"/>
      <c r="P190" s="259"/>
      <c r="Q190" s="259"/>
      <c r="R190" s="259"/>
      <c r="S190" s="259"/>
      <c r="T190" s="259"/>
      <c r="U190" s="259"/>
      <c r="V190" s="259"/>
      <c r="W190" s="259"/>
      <c r="X190" s="259"/>
      <c r="Y190" s="259"/>
      <c r="Z190" s="259"/>
    </row>
    <row r="191" ht="15.4" customHeight="1" spans="1:26">
      <c r="A191" s="264"/>
      <c r="B191" s="264"/>
      <c r="C191" s="264"/>
      <c r="D191" s="264"/>
      <c r="E191" s="258"/>
      <c r="F191" s="259"/>
      <c r="G191" s="259"/>
      <c r="H191" s="260"/>
      <c r="I191" s="260"/>
      <c r="J191" s="267"/>
      <c r="K191" s="268"/>
      <c r="L191" s="259"/>
      <c r="M191" s="259"/>
      <c r="N191" s="259"/>
      <c r="O191" s="259"/>
      <c r="P191" s="259"/>
      <c r="Q191" s="259"/>
      <c r="R191" s="259"/>
      <c r="S191" s="259"/>
      <c r="T191" s="259"/>
      <c r="U191" s="259"/>
      <c r="V191" s="259"/>
      <c r="W191" s="259"/>
      <c r="X191" s="259"/>
      <c r="Y191" s="259"/>
      <c r="Z191" s="259"/>
    </row>
    <row r="192" ht="15.4" customHeight="1" spans="1:26">
      <c r="A192" s="264"/>
      <c r="B192" s="264"/>
      <c r="C192" s="264"/>
      <c r="D192" s="264"/>
      <c r="E192" s="258"/>
      <c r="F192" s="259"/>
      <c r="G192" s="259"/>
      <c r="H192" s="260"/>
      <c r="I192" s="260"/>
      <c r="J192" s="267"/>
      <c r="K192" s="268"/>
      <c r="L192" s="259"/>
      <c r="M192" s="259"/>
      <c r="N192" s="259"/>
      <c r="O192" s="259"/>
      <c r="P192" s="259"/>
      <c r="Q192" s="259"/>
      <c r="R192" s="259"/>
      <c r="S192" s="259"/>
      <c r="T192" s="259"/>
      <c r="U192" s="259"/>
      <c r="V192" s="259"/>
      <c r="W192" s="259"/>
      <c r="X192" s="259"/>
      <c r="Y192" s="259"/>
      <c r="Z192" s="259"/>
    </row>
    <row r="193" ht="15.4" customHeight="1" spans="1:26">
      <c r="A193" s="264"/>
      <c r="B193" s="264"/>
      <c r="C193" s="264"/>
      <c r="D193" s="264"/>
      <c r="E193" s="258"/>
      <c r="F193" s="259"/>
      <c r="G193" s="259"/>
      <c r="H193" s="260"/>
      <c r="I193" s="260"/>
      <c r="J193" s="267"/>
      <c r="K193" s="268"/>
      <c r="L193" s="259"/>
      <c r="M193" s="259"/>
      <c r="N193" s="259"/>
      <c r="O193" s="259"/>
      <c r="P193" s="259"/>
      <c r="Q193" s="259"/>
      <c r="R193" s="259"/>
      <c r="S193" s="259"/>
      <c r="T193" s="259"/>
      <c r="U193" s="259"/>
      <c r="V193" s="259"/>
      <c r="W193" s="259"/>
      <c r="X193" s="259"/>
      <c r="Y193" s="259"/>
      <c r="Z193" s="259"/>
    </row>
    <row r="194" ht="15.4" customHeight="1" spans="1:26">
      <c r="A194" s="264"/>
      <c r="B194" s="264"/>
      <c r="C194" s="264"/>
      <c r="D194" s="264"/>
      <c r="E194" s="258"/>
      <c r="F194" s="259"/>
      <c r="G194" s="259"/>
      <c r="H194" s="260"/>
      <c r="I194" s="260"/>
      <c r="J194" s="267"/>
      <c r="K194" s="268"/>
      <c r="L194" s="259"/>
      <c r="M194" s="259"/>
      <c r="N194" s="259"/>
      <c r="O194" s="259"/>
      <c r="P194" s="259"/>
      <c r="Q194" s="259"/>
      <c r="R194" s="259"/>
      <c r="S194" s="259"/>
      <c r="T194" s="259"/>
      <c r="U194" s="259"/>
      <c r="V194" s="259"/>
      <c r="W194" s="259"/>
      <c r="X194" s="259"/>
      <c r="Y194" s="259"/>
      <c r="Z194" s="259"/>
    </row>
    <row r="195" ht="15.4" customHeight="1" spans="1:26">
      <c r="A195" s="264"/>
      <c r="B195" s="264"/>
      <c r="C195" s="264"/>
      <c r="D195" s="264"/>
      <c r="E195" s="258"/>
      <c r="F195" s="259"/>
      <c r="G195" s="259"/>
      <c r="H195" s="260"/>
      <c r="I195" s="260"/>
      <c r="J195" s="267"/>
      <c r="K195" s="268"/>
      <c r="L195" s="259"/>
      <c r="M195" s="259"/>
      <c r="N195" s="259"/>
      <c r="O195" s="259"/>
      <c r="P195" s="259"/>
      <c r="Q195" s="259"/>
      <c r="R195" s="259"/>
      <c r="S195" s="259"/>
      <c r="T195" s="259"/>
      <c r="U195" s="259"/>
      <c r="V195" s="259"/>
      <c r="W195" s="259"/>
      <c r="X195" s="259"/>
      <c r="Y195" s="259"/>
      <c r="Z195" s="259"/>
    </row>
    <row r="196" ht="15.4" customHeight="1" spans="1:26">
      <c r="A196" s="264"/>
      <c r="B196" s="264"/>
      <c r="C196" s="264"/>
      <c r="D196" s="264"/>
      <c r="E196" s="258"/>
      <c r="F196" s="259"/>
      <c r="G196" s="259"/>
      <c r="H196" s="260"/>
      <c r="I196" s="260"/>
      <c r="J196" s="267"/>
      <c r="K196" s="268"/>
      <c r="L196" s="259"/>
      <c r="M196" s="259"/>
      <c r="N196" s="259"/>
      <c r="O196" s="259"/>
      <c r="P196" s="259"/>
      <c r="Q196" s="259"/>
      <c r="R196" s="259"/>
      <c r="S196" s="259"/>
      <c r="T196" s="259"/>
      <c r="U196" s="259"/>
      <c r="V196" s="259"/>
      <c r="W196" s="259"/>
      <c r="X196" s="259"/>
      <c r="Y196" s="259"/>
      <c r="Z196" s="259"/>
    </row>
    <row r="197" ht="15.4" customHeight="1" spans="1:26">
      <c r="A197" s="264"/>
      <c r="B197" s="264"/>
      <c r="C197" s="264"/>
      <c r="D197" s="264"/>
      <c r="E197" s="258"/>
      <c r="F197" s="259"/>
      <c r="G197" s="259"/>
      <c r="H197" s="260"/>
      <c r="I197" s="260"/>
      <c r="J197" s="267"/>
      <c r="K197" s="268"/>
      <c r="L197" s="259"/>
      <c r="M197" s="259"/>
      <c r="N197" s="259"/>
      <c r="O197" s="259"/>
      <c r="P197" s="259"/>
      <c r="Q197" s="259"/>
      <c r="R197" s="259"/>
      <c r="S197" s="259"/>
      <c r="T197" s="259"/>
      <c r="U197" s="259"/>
      <c r="V197" s="259"/>
      <c r="W197" s="259"/>
      <c r="X197" s="259"/>
      <c r="Y197" s="259"/>
      <c r="Z197" s="259"/>
    </row>
    <row r="198" ht="15.4" customHeight="1" spans="1:26">
      <c r="A198" s="264"/>
      <c r="B198" s="264"/>
      <c r="C198" s="264"/>
      <c r="D198" s="264"/>
      <c r="E198" s="258"/>
      <c r="F198" s="259"/>
      <c r="G198" s="259"/>
      <c r="H198" s="260"/>
      <c r="I198" s="260"/>
      <c r="J198" s="267"/>
      <c r="K198" s="268"/>
      <c r="L198" s="259"/>
      <c r="M198" s="259"/>
      <c r="N198" s="259"/>
      <c r="O198" s="259"/>
      <c r="P198" s="259"/>
      <c r="Q198" s="259"/>
      <c r="R198" s="259"/>
      <c r="S198" s="259"/>
      <c r="T198" s="259"/>
      <c r="U198" s="259"/>
      <c r="V198" s="259"/>
      <c r="W198" s="259"/>
      <c r="X198" s="259"/>
      <c r="Y198" s="259"/>
      <c r="Z198" s="259"/>
    </row>
    <row r="199" ht="15.4" customHeight="1" spans="1:26">
      <c r="A199" s="264"/>
      <c r="B199" s="264"/>
      <c r="C199" s="264"/>
      <c r="D199" s="264"/>
      <c r="E199" s="258"/>
      <c r="F199" s="259"/>
      <c r="G199" s="259"/>
      <c r="H199" s="260"/>
      <c r="I199" s="260"/>
      <c r="J199" s="267"/>
      <c r="K199" s="268"/>
      <c r="L199" s="259"/>
      <c r="M199" s="259"/>
      <c r="N199" s="259"/>
      <c r="O199" s="259"/>
      <c r="P199" s="259"/>
      <c r="Q199" s="259"/>
      <c r="R199" s="259"/>
      <c r="S199" s="259"/>
      <c r="T199" s="259"/>
      <c r="U199" s="259"/>
      <c r="V199" s="259"/>
      <c r="W199" s="259"/>
      <c r="X199" s="259"/>
      <c r="Y199" s="259"/>
      <c r="Z199" s="259"/>
    </row>
    <row r="200" ht="15.4" customHeight="1" spans="1:26">
      <c r="A200" s="264"/>
      <c r="B200" s="264"/>
      <c r="C200" s="264"/>
      <c r="D200" s="264"/>
      <c r="E200" s="258"/>
      <c r="F200" s="259"/>
      <c r="G200" s="259"/>
      <c r="H200" s="260"/>
      <c r="I200" s="260"/>
      <c r="J200" s="267"/>
      <c r="K200" s="268"/>
      <c r="L200" s="259"/>
      <c r="M200" s="259"/>
      <c r="N200" s="259"/>
      <c r="O200" s="259"/>
      <c r="P200" s="259"/>
      <c r="Q200" s="259"/>
      <c r="R200" s="259"/>
      <c r="S200" s="259"/>
      <c r="T200" s="259"/>
      <c r="U200" s="259"/>
      <c r="V200" s="259"/>
      <c r="W200" s="259"/>
      <c r="X200" s="259"/>
      <c r="Y200" s="259"/>
      <c r="Z200" s="259"/>
    </row>
  </sheetData>
  <mergeCells count="1">
    <mergeCell ref="A2:D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8">
    <tabColor theme="0"/>
  </sheetPr>
  <dimension ref="A1:Z200"/>
  <sheetViews>
    <sheetView view="pageBreakPreview" zoomScaleNormal="100" workbookViewId="0">
      <selection activeCell="A1" sqref="A1"/>
    </sheetView>
  </sheetViews>
  <sheetFormatPr defaultColWidth="14" defaultRowHeight="18" customHeight="1"/>
  <cols>
    <col min="1" max="1" width="56.7333333333333" style="236" customWidth="1"/>
    <col min="2" max="2" width="25.2666666666667" style="236" customWidth="1"/>
    <col min="3" max="3" width="8" style="236" customWidth="1"/>
    <col min="4" max="4" width="7.86666666666667" style="236" customWidth="1"/>
    <col min="5" max="5" width="8.46666666666667" style="236" hidden="1" customWidth="1"/>
    <col min="6" max="6" width="7.86666666666667" style="236" hidden="1" customWidth="1"/>
    <col min="7" max="26" width="7.86666666666667" style="236"/>
  </cols>
  <sheetData>
    <row r="1" ht="21" customHeight="1" spans="1:26">
      <c r="A1" s="237" t="s">
        <v>521</v>
      </c>
      <c r="B1" s="238"/>
      <c r="C1" s="239"/>
      <c r="D1" s="239"/>
      <c r="E1" s="239"/>
      <c r="F1" s="239"/>
      <c r="G1" s="239"/>
      <c r="H1" s="239"/>
      <c r="I1" s="239"/>
      <c r="J1" s="239"/>
      <c r="K1" s="239"/>
      <c r="L1" s="239"/>
      <c r="M1" s="239"/>
      <c r="N1" s="239"/>
      <c r="O1" s="239"/>
      <c r="P1" s="239"/>
      <c r="Q1" s="239"/>
      <c r="R1" s="239"/>
      <c r="S1" s="239"/>
      <c r="T1" s="239"/>
      <c r="U1" s="239"/>
      <c r="V1" s="239"/>
      <c r="W1" s="239"/>
      <c r="X1" s="239"/>
      <c r="Y1" s="239"/>
      <c r="Z1" s="239"/>
    </row>
    <row r="2" ht="44.25" customHeight="1" spans="1:26">
      <c r="A2" s="240" t="s">
        <v>522</v>
      </c>
      <c r="B2" s="240"/>
      <c r="C2" s="239"/>
      <c r="D2" s="239"/>
      <c r="E2" s="239"/>
      <c r="F2" s="239"/>
      <c r="G2" s="239"/>
      <c r="H2" s="239"/>
      <c r="I2" s="239"/>
      <c r="J2" s="239"/>
      <c r="K2" s="239"/>
      <c r="L2" s="239"/>
      <c r="M2" s="239"/>
      <c r="N2" s="239"/>
      <c r="O2" s="239"/>
      <c r="P2" s="239"/>
      <c r="Q2" s="239"/>
      <c r="R2" s="239"/>
      <c r="S2" s="239"/>
      <c r="T2" s="239"/>
      <c r="U2" s="239"/>
      <c r="V2" s="239"/>
      <c r="W2" s="239"/>
      <c r="X2" s="239"/>
      <c r="Y2" s="239"/>
      <c r="Z2" s="239"/>
    </row>
    <row r="3" s="234" customFormat="1" ht="13.05" customHeight="1" spans="1:26">
      <c r="A3" s="241"/>
      <c r="B3" s="242" t="s">
        <v>498</v>
      </c>
      <c r="C3" s="243"/>
      <c r="D3" s="243"/>
      <c r="E3" s="243"/>
      <c r="F3" s="243"/>
      <c r="G3" s="243"/>
      <c r="H3" s="243"/>
      <c r="I3" s="243"/>
      <c r="J3" s="243"/>
      <c r="K3" s="243"/>
      <c r="L3" s="243"/>
      <c r="M3" s="243"/>
      <c r="N3" s="243"/>
      <c r="O3" s="243"/>
      <c r="P3" s="243"/>
      <c r="Q3" s="243"/>
      <c r="R3" s="243"/>
      <c r="S3" s="243"/>
      <c r="T3" s="243"/>
      <c r="U3" s="243"/>
      <c r="V3" s="243"/>
      <c r="W3" s="243"/>
      <c r="X3" s="243"/>
      <c r="Y3" s="243"/>
      <c r="Z3" s="243"/>
    </row>
    <row r="4" s="235" customFormat="1" ht="23" customHeight="1" spans="1:26">
      <c r="A4" s="244" t="s">
        <v>516</v>
      </c>
      <c r="B4" s="245" t="s">
        <v>78</v>
      </c>
      <c r="C4" s="246"/>
      <c r="D4" s="247"/>
      <c r="E4" s="247"/>
      <c r="F4" s="247"/>
      <c r="G4" s="247"/>
      <c r="H4" s="247"/>
      <c r="I4" s="247"/>
      <c r="J4" s="247"/>
      <c r="K4" s="247"/>
      <c r="L4" s="247"/>
      <c r="M4" s="247"/>
      <c r="N4" s="247"/>
      <c r="O4" s="247"/>
      <c r="P4" s="247"/>
      <c r="Q4" s="247"/>
      <c r="R4" s="247"/>
      <c r="S4" s="247"/>
      <c r="T4" s="247"/>
      <c r="U4" s="247"/>
      <c r="V4" s="247"/>
      <c r="W4" s="247"/>
      <c r="X4" s="247"/>
      <c r="Y4" s="247"/>
      <c r="Z4" s="247"/>
    </row>
    <row r="5" ht="17" customHeight="1" spans="1:26">
      <c r="A5" s="248" t="s">
        <v>517</v>
      </c>
      <c r="B5" s="249">
        <v>0</v>
      </c>
      <c r="C5" s="239"/>
      <c r="D5" s="239"/>
      <c r="E5" s="239"/>
      <c r="F5" s="239"/>
      <c r="G5" s="239"/>
      <c r="H5" s="239"/>
      <c r="I5" s="239"/>
      <c r="J5" s="239"/>
      <c r="K5" s="239"/>
      <c r="L5" s="239"/>
      <c r="M5" s="239"/>
      <c r="N5" s="239"/>
      <c r="O5" s="239"/>
      <c r="P5" s="239"/>
      <c r="Q5" s="239"/>
      <c r="R5" s="239"/>
      <c r="S5" s="239"/>
      <c r="T5" s="239"/>
      <c r="U5" s="239"/>
      <c r="V5" s="239"/>
      <c r="W5" s="239"/>
      <c r="X5" s="239"/>
      <c r="Y5" s="239"/>
      <c r="Z5" s="239"/>
    </row>
    <row r="6" ht="17" customHeight="1" spans="1:26">
      <c r="A6" s="250"/>
      <c r="B6" s="251"/>
      <c r="C6" s="239"/>
      <c r="D6" s="239"/>
      <c r="E6" s="239"/>
      <c r="F6" s="239"/>
      <c r="G6" s="239"/>
      <c r="H6" s="239"/>
      <c r="I6" s="239"/>
      <c r="J6" s="239"/>
      <c r="K6" s="239"/>
      <c r="L6" s="239"/>
      <c r="M6" s="239"/>
      <c r="N6" s="239"/>
      <c r="O6" s="239"/>
      <c r="P6" s="239"/>
      <c r="Q6" s="239"/>
      <c r="R6" s="239"/>
      <c r="S6" s="239"/>
      <c r="T6" s="239"/>
      <c r="U6" s="239"/>
      <c r="V6" s="239"/>
      <c r="W6" s="239"/>
      <c r="X6" s="239"/>
      <c r="Y6" s="239"/>
      <c r="Z6" s="239"/>
    </row>
    <row r="7" customHeight="1" spans="1:26">
      <c r="A7" s="252" t="s">
        <v>510</v>
      </c>
      <c r="B7" s="253">
        <v>0</v>
      </c>
      <c r="C7" s="239"/>
      <c r="D7" s="239"/>
      <c r="E7" s="239"/>
      <c r="F7" s="239"/>
      <c r="G7" s="239"/>
      <c r="H7" s="239"/>
      <c r="I7" s="239"/>
      <c r="J7" s="239"/>
      <c r="K7" s="239"/>
      <c r="L7" s="239"/>
      <c r="M7" s="239"/>
      <c r="N7" s="239"/>
      <c r="O7" s="239"/>
      <c r="P7" s="239"/>
      <c r="Q7" s="239"/>
      <c r="R7" s="239"/>
      <c r="S7" s="239"/>
      <c r="T7" s="239"/>
      <c r="U7" s="239"/>
      <c r="V7" s="239"/>
      <c r="W7" s="239"/>
      <c r="X7" s="239"/>
      <c r="Y7" s="239"/>
      <c r="Z7" s="239"/>
    </row>
    <row r="8" ht="15.4" customHeight="1" spans="1:26">
      <c r="A8" s="239"/>
      <c r="B8" s="239"/>
      <c r="C8" s="239"/>
      <c r="D8" s="239"/>
      <c r="E8" s="239"/>
      <c r="F8" s="239"/>
      <c r="G8" s="239"/>
      <c r="H8" s="239"/>
      <c r="I8" s="239"/>
      <c r="J8" s="239"/>
      <c r="K8" s="239"/>
      <c r="L8" s="239"/>
      <c r="M8" s="239"/>
      <c r="N8" s="239"/>
      <c r="O8" s="239"/>
      <c r="P8" s="239"/>
      <c r="Q8" s="239"/>
      <c r="R8" s="239"/>
      <c r="S8" s="239"/>
      <c r="T8" s="239"/>
      <c r="U8" s="239"/>
      <c r="V8" s="239"/>
      <c r="W8" s="239"/>
      <c r="X8" s="239"/>
      <c r="Y8" s="239"/>
      <c r="Z8" s="239"/>
    </row>
    <row r="9" ht="15.75" customHeight="1" spans="1:26">
      <c r="A9" s="178" t="s">
        <v>511</v>
      </c>
      <c r="B9" s="66"/>
      <c r="C9" s="239"/>
      <c r="D9" s="239"/>
      <c r="E9" s="239"/>
      <c r="F9" s="239"/>
      <c r="G9" s="239"/>
      <c r="H9" s="239"/>
      <c r="I9" s="239"/>
      <c r="J9" s="239"/>
      <c r="K9" s="239"/>
      <c r="L9" s="239"/>
      <c r="M9" s="239"/>
      <c r="N9" s="239"/>
      <c r="O9" s="239"/>
      <c r="P9" s="239"/>
      <c r="Q9" s="239"/>
      <c r="R9" s="239"/>
      <c r="S9" s="239"/>
      <c r="T9" s="239"/>
      <c r="U9" s="239"/>
      <c r="V9" s="239"/>
      <c r="W9" s="239"/>
      <c r="X9" s="239"/>
      <c r="Y9" s="239"/>
      <c r="Z9" s="239"/>
    </row>
    <row r="10" ht="15.4" customHeight="1" spans="1:26">
      <c r="A10" s="239"/>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row>
    <row r="11" ht="15.4" customHeight="1" spans="1:26">
      <c r="A11" s="239"/>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row>
    <row r="12" ht="15.4" customHeight="1" spans="1:26">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row>
    <row r="13" ht="15.4" customHeight="1" spans="1:26">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row>
    <row r="14" ht="15.4" customHeight="1" spans="1:26">
      <c r="A14" s="239"/>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row>
    <row r="15" ht="15.4" customHeight="1" spans="1:26">
      <c r="A15" s="239"/>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row>
    <row r="16" ht="15.4" customHeight="1" spans="1:26">
      <c r="A16" s="239"/>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row>
    <row r="17" ht="15.4" customHeight="1" spans="1:26">
      <c r="A17" s="239"/>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row>
    <row r="18" ht="15.4" customHeight="1" spans="1:26">
      <c r="A18" s="239"/>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row>
    <row r="19" ht="15.4" customHeight="1" spans="1:26">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row>
    <row r="20" ht="15.4" customHeight="1" spans="1:26">
      <c r="A20" s="239"/>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row>
    <row r="21" ht="15.4" customHeight="1" spans="1:26">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row>
    <row r="22" ht="15.4" customHeight="1" spans="1:26">
      <c r="A22" s="239"/>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row>
    <row r="23" ht="15.4" customHeight="1" spans="1:26">
      <c r="A23" s="239"/>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row>
    <row r="24" ht="15.4" customHeight="1" spans="1:26">
      <c r="A24" s="239"/>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row>
    <row r="25" ht="15.4" customHeight="1" spans="1:26">
      <c r="A25" s="239"/>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row>
    <row r="26" ht="15.4" customHeight="1" spans="1:26">
      <c r="A26" s="239"/>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row>
    <row r="27" ht="15.4" customHeight="1" spans="1:26">
      <c r="A27" s="239"/>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row>
    <row r="28" ht="15.4" customHeight="1" spans="1:26">
      <c r="A28" s="239"/>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row>
    <row r="29" ht="15.4" customHeight="1" spans="1:26">
      <c r="A29" s="239"/>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row>
    <row r="30" ht="15.4" customHeight="1" spans="1:26">
      <c r="A30" s="239"/>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row>
    <row r="31" ht="15.4" customHeight="1" spans="1:26">
      <c r="A31" s="239"/>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row>
    <row r="32" ht="15.4" customHeight="1" spans="1:26">
      <c r="A32" s="239"/>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row>
    <row r="33" ht="15.4" customHeight="1" spans="1:26">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row>
    <row r="34" ht="15.4" customHeight="1" spans="1:26">
      <c r="A34" s="239"/>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ht="15.4" customHeight="1" spans="1:26">
      <c r="A35" s="239"/>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row>
    <row r="36" ht="15.4" customHeight="1" spans="1:26">
      <c r="A36" s="239"/>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row>
    <row r="37" ht="15.4" customHeight="1" spans="1:26">
      <c r="A37" s="239"/>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row>
    <row r="38" ht="15.4" customHeight="1" spans="1:26">
      <c r="A38" s="239"/>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row>
    <row r="39" ht="15.4" customHeight="1" spans="1:26">
      <c r="A39" s="239"/>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row>
    <row r="40" ht="15.4" customHeight="1" spans="1:26">
      <c r="A40" s="239"/>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row>
    <row r="41" ht="15.4" customHeight="1" spans="1:26">
      <c r="A41" s="239"/>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row>
    <row r="42" ht="15.4" customHeight="1" spans="1:26">
      <c r="A42" s="239"/>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row>
    <row r="43" ht="15.4" customHeight="1" spans="1:26">
      <c r="A43" s="239"/>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row>
    <row r="44" ht="15.4" customHeight="1" spans="1:26">
      <c r="A44" s="239"/>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row>
    <row r="45" ht="15.4" customHeight="1" spans="1:26">
      <c r="A45" s="239"/>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row>
    <row r="46" ht="15.4" customHeight="1" spans="1:26">
      <c r="A46" s="239"/>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row>
    <row r="47" ht="15.4" customHeight="1" spans="1:26">
      <c r="A47" s="239"/>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row>
    <row r="48" ht="15.4" customHeight="1" spans="1:26">
      <c r="A48" s="239"/>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row>
    <row r="49" ht="15.4" customHeight="1" spans="1:26">
      <c r="A49" s="239"/>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row>
    <row r="50" ht="15.4" customHeight="1" spans="1:26">
      <c r="A50" s="239"/>
      <c r="B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row>
    <row r="51" ht="15.4" customHeight="1" spans="1:26">
      <c r="A51" s="239"/>
      <c r="B51" s="239"/>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row>
    <row r="52" ht="15.4" customHeight="1" spans="1:26">
      <c r="A52" s="239"/>
      <c r="B52" s="239"/>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39"/>
    </row>
    <row r="53" ht="15.4" customHeight="1" spans="1:26">
      <c r="A53" s="239"/>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row>
    <row r="54" ht="15.4" customHeight="1" spans="1:26">
      <c r="A54" s="239"/>
      <c r="B54" s="239"/>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row>
    <row r="55" ht="15.4" customHeight="1" spans="1:26">
      <c r="A55" s="239"/>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row>
    <row r="56" ht="15.4" customHeight="1" spans="1:26">
      <c r="A56" s="239"/>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row>
    <row r="57" ht="15.4" customHeight="1" spans="1:26">
      <c r="A57" s="239"/>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row>
    <row r="58" ht="15.4" customHeight="1" spans="1:26">
      <c r="A58" s="239"/>
      <c r="B58" s="239"/>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row>
    <row r="59" ht="15.4" customHeight="1" spans="1:26">
      <c r="A59" s="239"/>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row>
    <row r="60" ht="15.4" customHeight="1" spans="1:26">
      <c r="A60" s="239"/>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row>
    <row r="61" ht="15.4" customHeight="1" spans="1:26">
      <c r="A61" s="239"/>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row>
    <row r="62" ht="15.4" customHeight="1" spans="1:26">
      <c r="A62" s="239"/>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row>
    <row r="63" ht="15.4" customHeight="1" spans="1:26">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row>
    <row r="64" ht="15.4" customHeight="1" spans="1:26">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row>
    <row r="65" ht="15.4" customHeight="1" spans="1:26">
      <c r="A65" s="239"/>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row>
    <row r="66" ht="15.4" customHeight="1" spans="1:26">
      <c r="A66" s="239"/>
      <c r="B66" s="239"/>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row>
    <row r="67" ht="15.4" customHeight="1" spans="1:26">
      <c r="A67" s="239"/>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row>
    <row r="68" ht="15.4" customHeight="1" spans="1:26">
      <c r="A68" s="239"/>
      <c r="B68" s="239"/>
      <c r="C68" s="239"/>
      <c r="D68" s="239"/>
      <c r="E68" s="239"/>
      <c r="F68" s="239"/>
      <c r="G68" s="239"/>
      <c r="H68" s="239"/>
      <c r="I68" s="239"/>
      <c r="J68" s="239"/>
      <c r="K68" s="239"/>
      <c r="L68" s="239"/>
      <c r="M68" s="239"/>
      <c r="N68" s="239"/>
      <c r="O68" s="239"/>
      <c r="P68" s="239"/>
      <c r="Q68" s="239"/>
      <c r="R68" s="239"/>
      <c r="S68" s="239"/>
      <c r="T68" s="239"/>
      <c r="U68" s="239"/>
      <c r="V68" s="239"/>
      <c r="W68" s="239"/>
      <c r="X68" s="239"/>
      <c r="Y68" s="239"/>
      <c r="Z68" s="239"/>
    </row>
    <row r="69" ht="15.4" customHeight="1" spans="1:26">
      <c r="A69" s="239"/>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row>
    <row r="70" ht="15.4" customHeight="1" spans="1:26">
      <c r="A70" s="239"/>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row>
    <row r="71" ht="15.4" customHeight="1" spans="1:26">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row>
    <row r="72" ht="15.4" customHeight="1" spans="1:26">
      <c r="A72" s="239"/>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row>
    <row r="73" ht="15.4" customHeight="1" spans="1:26">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row>
    <row r="74" ht="15.4" customHeight="1" spans="1:26">
      <c r="A74" s="239"/>
      <c r="B74" s="239"/>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row>
    <row r="75" ht="15.4" customHeight="1" spans="1:26">
      <c r="A75" s="239"/>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row>
    <row r="76" ht="15.4" customHeight="1" spans="1:26">
      <c r="A76" s="239"/>
      <c r="B76" s="239"/>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row>
    <row r="77" ht="15.4" customHeight="1" spans="1:26">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row>
    <row r="78" ht="15.4" customHeight="1" spans="1:26">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row>
    <row r="79" ht="15.4" customHeight="1" spans="1:26">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row>
    <row r="80" ht="15.4" customHeight="1" spans="1:26">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row>
    <row r="81" ht="15.4" customHeight="1" spans="1:26">
      <c r="A81" s="239"/>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row>
    <row r="82" ht="15.4" customHeight="1" spans="1:26">
      <c r="A82" s="239"/>
      <c r="B82" s="239"/>
      <c r="C82" s="239"/>
      <c r="D82" s="239"/>
      <c r="E82" s="239"/>
      <c r="F82" s="239"/>
      <c r="G82" s="239"/>
      <c r="H82" s="239"/>
      <c r="I82" s="239"/>
      <c r="J82" s="239"/>
      <c r="K82" s="239"/>
      <c r="L82" s="239"/>
      <c r="M82" s="239"/>
      <c r="N82" s="239"/>
      <c r="O82" s="239"/>
      <c r="P82" s="239"/>
      <c r="Q82" s="239"/>
      <c r="R82" s="239"/>
      <c r="S82" s="239"/>
      <c r="T82" s="239"/>
      <c r="U82" s="239"/>
      <c r="V82" s="239"/>
      <c r="W82" s="239"/>
      <c r="X82" s="239"/>
      <c r="Y82" s="239"/>
      <c r="Z82" s="239"/>
    </row>
    <row r="83" ht="15.4" customHeight="1" spans="1:26">
      <c r="A83" s="239"/>
      <c r="B83" s="239"/>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row>
    <row r="84" ht="15.4" customHeight="1" spans="1:26">
      <c r="A84" s="239"/>
      <c r="B84" s="239"/>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row>
    <row r="85" ht="15.4" customHeight="1" spans="1:26">
      <c r="A85" s="239"/>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row>
    <row r="86" ht="15.4" customHeight="1" spans="1:26">
      <c r="A86" s="239"/>
      <c r="B86" s="239"/>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row>
    <row r="87" ht="15.4" customHeight="1" spans="1:26">
      <c r="A87" s="239"/>
      <c r="B87" s="239"/>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row>
    <row r="88" ht="15.4" customHeight="1" spans="1:26">
      <c r="A88" s="239"/>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row>
    <row r="89" ht="15.4" customHeight="1" spans="1:26">
      <c r="A89" s="239"/>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row>
    <row r="90" ht="15.4" customHeight="1" spans="1:26">
      <c r="A90" s="239"/>
      <c r="B90" s="239"/>
      <c r="C90" s="239"/>
      <c r="D90" s="239"/>
      <c r="E90" s="239"/>
      <c r="F90" s="239"/>
      <c r="G90" s="239"/>
      <c r="H90" s="239"/>
      <c r="I90" s="239"/>
      <c r="J90" s="239"/>
      <c r="K90" s="239"/>
      <c r="L90" s="239"/>
      <c r="M90" s="239"/>
      <c r="N90" s="239"/>
      <c r="O90" s="239"/>
      <c r="P90" s="239"/>
      <c r="Q90" s="239"/>
      <c r="R90" s="239"/>
      <c r="S90" s="239"/>
      <c r="T90" s="239"/>
      <c r="U90" s="239"/>
      <c r="V90" s="239"/>
      <c r="W90" s="239"/>
      <c r="X90" s="239"/>
      <c r="Y90" s="239"/>
      <c r="Z90" s="239"/>
    </row>
    <row r="91" ht="15.4" customHeight="1" spans="1:26">
      <c r="A91" s="239"/>
      <c r="B91" s="239"/>
      <c r="C91" s="239"/>
      <c r="D91" s="239"/>
      <c r="E91" s="239"/>
      <c r="F91" s="239"/>
      <c r="G91" s="239"/>
      <c r="H91" s="239"/>
      <c r="I91" s="239"/>
      <c r="J91" s="239"/>
      <c r="K91" s="239"/>
      <c r="L91" s="239"/>
      <c r="M91" s="239"/>
      <c r="N91" s="239"/>
      <c r="O91" s="239"/>
      <c r="P91" s="239"/>
      <c r="Q91" s="239"/>
      <c r="R91" s="239"/>
      <c r="S91" s="239"/>
      <c r="T91" s="239"/>
      <c r="U91" s="239"/>
      <c r="V91" s="239"/>
      <c r="W91" s="239"/>
      <c r="X91" s="239"/>
      <c r="Y91" s="239"/>
      <c r="Z91" s="239"/>
    </row>
    <row r="92" ht="15.4" customHeight="1" spans="1:26">
      <c r="A92" s="239"/>
      <c r="B92" s="239"/>
      <c r="C92" s="239"/>
      <c r="D92" s="239"/>
      <c r="E92" s="239"/>
      <c r="F92" s="239"/>
      <c r="G92" s="239"/>
      <c r="H92" s="239"/>
      <c r="I92" s="239"/>
      <c r="J92" s="239"/>
      <c r="K92" s="239"/>
      <c r="L92" s="239"/>
      <c r="M92" s="239"/>
      <c r="N92" s="239"/>
      <c r="O92" s="239"/>
      <c r="P92" s="239"/>
      <c r="Q92" s="239"/>
      <c r="R92" s="239"/>
      <c r="S92" s="239"/>
      <c r="T92" s="239"/>
      <c r="U92" s="239"/>
      <c r="V92" s="239"/>
      <c r="W92" s="239"/>
      <c r="X92" s="239"/>
      <c r="Y92" s="239"/>
      <c r="Z92" s="239"/>
    </row>
    <row r="93" ht="15.4" customHeight="1" spans="1:26">
      <c r="A93" s="239"/>
      <c r="B93" s="239"/>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row>
    <row r="94" ht="15.4" customHeight="1" spans="1:26">
      <c r="A94" s="239"/>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row>
    <row r="95" ht="15.4" customHeight="1" spans="1:26">
      <c r="A95" s="239"/>
      <c r="B95" s="239"/>
      <c r="C95" s="239"/>
      <c r="D95" s="239"/>
      <c r="E95" s="239"/>
      <c r="F95" s="239"/>
      <c r="G95" s="239"/>
      <c r="H95" s="239"/>
      <c r="I95" s="239"/>
      <c r="J95" s="239"/>
      <c r="K95" s="239"/>
      <c r="L95" s="239"/>
      <c r="M95" s="239"/>
      <c r="N95" s="239"/>
      <c r="O95" s="239"/>
      <c r="P95" s="239"/>
      <c r="Q95" s="239"/>
      <c r="R95" s="239"/>
      <c r="S95" s="239"/>
      <c r="T95" s="239"/>
      <c r="U95" s="239"/>
      <c r="V95" s="239"/>
      <c r="W95" s="239"/>
      <c r="X95" s="239"/>
      <c r="Y95" s="239"/>
      <c r="Z95" s="239"/>
    </row>
    <row r="96" ht="15.4" customHeight="1" spans="1:26">
      <c r="A96" s="239"/>
      <c r="B96" s="239"/>
      <c r="C96" s="239"/>
      <c r="D96" s="239"/>
      <c r="E96" s="239"/>
      <c r="F96" s="239"/>
      <c r="G96" s="239"/>
      <c r="H96" s="239"/>
      <c r="I96" s="239"/>
      <c r="J96" s="239"/>
      <c r="K96" s="239"/>
      <c r="L96" s="239"/>
      <c r="M96" s="239"/>
      <c r="N96" s="239"/>
      <c r="O96" s="239"/>
      <c r="P96" s="239"/>
      <c r="Q96" s="239"/>
      <c r="R96" s="239"/>
      <c r="S96" s="239"/>
      <c r="T96" s="239"/>
      <c r="U96" s="239"/>
      <c r="V96" s="239"/>
      <c r="W96" s="239"/>
      <c r="X96" s="239"/>
      <c r="Y96" s="239"/>
      <c r="Z96" s="239"/>
    </row>
    <row r="97" ht="15.4" customHeight="1" spans="1:26">
      <c r="A97" s="239"/>
      <c r="B97" s="239"/>
      <c r="C97" s="239"/>
      <c r="D97" s="239"/>
      <c r="E97" s="239"/>
      <c r="F97" s="239"/>
      <c r="G97" s="239"/>
      <c r="H97" s="239"/>
      <c r="I97" s="239"/>
      <c r="J97" s="239"/>
      <c r="K97" s="239"/>
      <c r="L97" s="239"/>
      <c r="M97" s="239"/>
      <c r="N97" s="239"/>
      <c r="O97" s="239"/>
      <c r="P97" s="239"/>
      <c r="Q97" s="239"/>
      <c r="R97" s="239"/>
      <c r="S97" s="239"/>
      <c r="T97" s="239"/>
      <c r="U97" s="239"/>
      <c r="V97" s="239"/>
      <c r="W97" s="239"/>
      <c r="X97" s="239"/>
      <c r="Y97" s="239"/>
      <c r="Z97" s="239"/>
    </row>
    <row r="98" ht="15.4" customHeight="1" spans="1:26">
      <c r="A98" s="239"/>
      <c r="B98" s="239"/>
      <c r="C98" s="239"/>
      <c r="D98" s="239"/>
      <c r="E98" s="239"/>
      <c r="F98" s="239"/>
      <c r="G98" s="239"/>
      <c r="H98" s="239"/>
      <c r="I98" s="239"/>
      <c r="J98" s="239"/>
      <c r="K98" s="239"/>
      <c r="L98" s="239"/>
      <c r="M98" s="239"/>
      <c r="N98" s="239"/>
      <c r="O98" s="239"/>
      <c r="P98" s="239"/>
      <c r="Q98" s="239"/>
      <c r="R98" s="239"/>
      <c r="S98" s="239"/>
      <c r="T98" s="239"/>
      <c r="U98" s="239"/>
      <c r="V98" s="239"/>
      <c r="W98" s="239"/>
      <c r="X98" s="239"/>
      <c r="Y98" s="239"/>
      <c r="Z98" s="239"/>
    </row>
    <row r="99" ht="15.4" customHeight="1" spans="1:26">
      <c r="A99" s="239"/>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row>
    <row r="100" ht="15.4" customHeight="1" spans="1:26">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row>
    <row r="101" ht="15.4" customHeight="1" spans="1:26">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row>
    <row r="102" ht="15.4" customHeight="1" spans="1:26">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row>
    <row r="103" ht="15.4" customHeight="1" spans="1:26">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row>
    <row r="104" ht="15.4" customHeight="1" spans="1:26">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row>
    <row r="105" ht="15.4" customHeight="1" spans="1:26">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39"/>
      <c r="W105" s="239"/>
      <c r="X105" s="239"/>
      <c r="Y105" s="239"/>
      <c r="Z105" s="239"/>
    </row>
    <row r="106" ht="15.4" customHeight="1" spans="1:26">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row>
    <row r="107" ht="15.4" customHeight="1" spans="1:26">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row>
    <row r="108" ht="15.4" customHeight="1" spans="1:26">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39"/>
      <c r="Z108" s="239"/>
    </row>
    <row r="109" ht="15.4" customHeight="1" spans="1:26">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39"/>
      <c r="W109" s="239"/>
      <c r="X109" s="239"/>
      <c r="Y109" s="239"/>
      <c r="Z109" s="239"/>
    </row>
    <row r="110" ht="15.4" customHeight="1" spans="1:26">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row>
    <row r="111" ht="15.4" customHeight="1" spans="1:26">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row>
    <row r="112" ht="15.4" customHeight="1" spans="1:26">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row>
    <row r="113" ht="15.4" customHeight="1" spans="1:26">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row>
    <row r="114" ht="15.4" customHeight="1" spans="1:26">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row>
    <row r="115" ht="15.4" customHeight="1" spans="1:26">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row>
    <row r="116" ht="15.4" customHeight="1" spans="1:26">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row>
    <row r="117" ht="15.4" customHeight="1" spans="1:26">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row>
    <row r="118" ht="15.4" customHeight="1" spans="1:26">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row>
    <row r="119" ht="15.4" customHeight="1" spans="1:26">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row>
    <row r="120" ht="15.4" customHeight="1" spans="1:26">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row>
    <row r="121" ht="15.4" customHeight="1" spans="1:26">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39"/>
      <c r="W121" s="239"/>
      <c r="X121" s="239"/>
      <c r="Y121" s="239"/>
      <c r="Z121" s="239"/>
    </row>
    <row r="122" ht="15.4" customHeight="1" spans="1:26">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39"/>
      <c r="W122" s="239"/>
      <c r="X122" s="239"/>
      <c r="Y122" s="239"/>
      <c r="Z122" s="239"/>
    </row>
    <row r="123" ht="15.4" customHeight="1" spans="1:26">
      <c r="A123" s="239"/>
      <c r="B123" s="239"/>
      <c r="C123" s="239"/>
      <c r="D123" s="239"/>
      <c r="E123" s="239"/>
      <c r="F123" s="239"/>
      <c r="G123" s="239"/>
      <c r="H123" s="239"/>
      <c r="I123" s="239"/>
      <c r="J123" s="239"/>
      <c r="K123" s="239"/>
      <c r="L123" s="239"/>
      <c r="M123" s="239"/>
      <c r="N123" s="239"/>
      <c r="O123" s="239"/>
      <c r="P123" s="239"/>
      <c r="Q123" s="239"/>
      <c r="R123" s="239"/>
      <c r="S123" s="239"/>
      <c r="T123" s="239"/>
      <c r="U123" s="239"/>
      <c r="V123" s="239"/>
      <c r="W123" s="239"/>
      <c r="X123" s="239"/>
      <c r="Y123" s="239"/>
      <c r="Z123" s="239"/>
    </row>
    <row r="124" ht="15.4" customHeight="1" spans="1:26">
      <c r="A124" s="239"/>
      <c r="B124" s="239"/>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row>
    <row r="125" ht="15.4" customHeight="1" spans="1:26">
      <c r="A125" s="239"/>
      <c r="B125" s="239"/>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row>
    <row r="126" ht="15.4" customHeight="1" spans="1:26">
      <c r="A126" s="239"/>
      <c r="B126" s="239"/>
      <c r="C126" s="239"/>
      <c r="D126" s="239"/>
      <c r="E126" s="239"/>
      <c r="F126" s="239"/>
      <c r="G126" s="239"/>
      <c r="H126" s="239"/>
      <c r="I126" s="239"/>
      <c r="J126" s="239"/>
      <c r="K126" s="239"/>
      <c r="L126" s="239"/>
      <c r="M126" s="239"/>
      <c r="N126" s="239"/>
      <c r="O126" s="239"/>
      <c r="P126" s="239"/>
      <c r="Q126" s="239"/>
      <c r="R126" s="239"/>
      <c r="S126" s="239"/>
      <c r="T126" s="239"/>
      <c r="U126" s="239"/>
      <c r="V126" s="239"/>
      <c r="W126" s="239"/>
      <c r="X126" s="239"/>
      <c r="Y126" s="239"/>
      <c r="Z126" s="239"/>
    </row>
    <row r="127" ht="15.4" customHeight="1" spans="1:26">
      <c r="A127" s="239"/>
      <c r="B127" s="239"/>
      <c r="C127" s="239"/>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row>
    <row r="128" ht="15.4" customHeight="1" spans="1:26">
      <c r="A128" s="239"/>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row>
    <row r="129" ht="15.4" customHeight="1" spans="1:26">
      <c r="A129" s="239"/>
      <c r="B129" s="239"/>
      <c r="C129" s="239"/>
      <c r="D129" s="239"/>
      <c r="E129" s="239"/>
      <c r="F129" s="239"/>
      <c r="G129" s="239"/>
      <c r="H129" s="239"/>
      <c r="I129" s="239"/>
      <c r="J129" s="239"/>
      <c r="K129" s="239"/>
      <c r="L129" s="239"/>
      <c r="M129" s="239"/>
      <c r="N129" s="239"/>
      <c r="O129" s="239"/>
      <c r="P129" s="239"/>
      <c r="Q129" s="239"/>
      <c r="R129" s="239"/>
      <c r="S129" s="239"/>
      <c r="T129" s="239"/>
      <c r="U129" s="239"/>
      <c r="V129" s="239"/>
      <c r="W129" s="239"/>
      <c r="X129" s="239"/>
      <c r="Y129" s="239"/>
      <c r="Z129" s="239"/>
    </row>
    <row r="130" ht="15.4" customHeight="1" spans="1:26">
      <c r="A130" s="239"/>
      <c r="B130" s="239"/>
      <c r="C130" s="239"/>
      <c r="D130" s="239"/>
      <c r="E130" s="239"/>
      <c r="F130" s="239"/>
      <c r="G130" s="239"/>
      <c r="H130" s="239"/>
      <c r="I130" s="239"/>
      <c r="J130" s="239"/>
      <c r="K130" s="239"/>
      <c r="L130" s="239"/>
      <c r="M130" s="239"/>
      <c r="N130" s="239"/>
      <c r="O130" s="239"/>
      <c r="P130" s="239"/>
      <c r="Q130" s="239"/>
      <c r="R130" s="239"/>
      <c r="S130" s="239"/>
      <c r="T130" s="239"/>
      <c r="U130" s="239"/>
      <c r="V130" s="239"/>
      <c r="W130" s="239"/>
      <c r="X130" s="239"/>
      <c r="Y130" s="239"/>
      <c r="Z130" s="239"/>
    </row>
    <row r="131" ht="15.4" customHeight="1" spans="1:26">
      <c r="A131" s="239"/>
      <c r="B131" s="239"/>
      <c r="C131" s="239"/>
      <c r="D131" s="239"/>
      <c r="E131" s="239"/>
      <c r="F131" s="239"/>
      <c r="G131" s="239"/>
      <c r="H131" s="239"/>
      <c r="I131" s="239"/>
      <c r="J131" s="239"/>
      <c r="K131" s="239"/>
      <c r="L131" s="239"/>
      <c r="M131" s="239"/>
      <c r="N131" s="239"/>
      <c r="O131" s="239"/>
      <c r="P131" s="239"/>
      <c r="Q131" s="239"/>
      <c r="R131" s="239"/>
      <c r="S131" s="239"/>
      <c r="T131" s="239"/>
      <c r="U131" s="239"/>
      <c r="V131" s="239"/>
      <c r="W131" s="239"/>
      <c r="X131" s="239"/>
      <c r="Y131" s="239"/>
      <c r="Z131" s="239"/>
    </row>
    <row r="132" ht="15.4" customHeight="1" spans="1:26">
      <c r="A132" s="239"/>
      <c r="B132" s="239"/>
      <c r="C132" s="239"/>
      <c r="D132" s="239"/>
      <c r="E132" s="239"/>
      <c r="F132" s="239"/>
      <c r="G132" s="239"/>
      <c r="H132" s="239"/>
      <c r="I132" s="239"/>
      <c r="J132" s="239"/>
      <c r="K132" s="239"/>
      <c r="L132" s="239"/>
      <c r="M132" s="239"/>
      <c r="N132" s="239"/>
      <c r="O132" s="239"/>
      <c r="P132" s="239"/>
      <c r="Q132" s="239"/>
      <c r="R132" s="239"/>
      <c r="S132" s="239"/>
      <c r="T132" s="239"/>
      <c r="U132" s="239"/>
      <c r="V132" s="239"/>
      <c r="W132" s="239"/>
      <c r="X132" s="239"/>
      <c r="Y132" s="239"/>
      <c r="Z132" s="239"/>
    </row>
    <row r="133" ht="15.4" customHeight="1" spans="1:26">
      <c r="A133" s="239"/>
      <c r="B133" s="239"/>
      <c r="C133" s="239"/>
      <c r="D133" s="239"/>
      <c r="E133" s="239"/>
      <c r="F133" s="239"/>
      <c r="G133" s="239"/>
      <c r="H133" s="239"/>
      <c r="I133" s="239"/>
      <c r="J133" s="239"/>
      <c r="K133" s="239"/>
      <c r="L133" s="239"/>
      <c r="M133" s="239"/>
      <c r="N133" s="239"/>
      <c r="O133" s="239"/>
      <c r="P133" s="239"/>
      <c r="Q133" s="239"/>
      <c r="R133" s="239"/>
      <c r="S133" s="239"/>
      <c r="T133" s="239"/>
      <c r="U133" s="239"/>
      <c r="V133" s="239"/>
      <c r="W133" s="239"/>
      <c r="X133" s="239"/>
      <c r="Y133" s="239"/>
      <c r="Z133" s="239"/>
    </row>
    <row r="134" ht="15.4" customHeight="1" spans="1:26">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row>
    <row r="135" ht="15.4" customHeight="1" spans="1:26">
      <c r="A135" s="239"/>
      <c r="B135" s="239"/>
      <c r="C135" s="239"/>
      <c r="D135" s="239"/>
      <c r="E135" s="239"/>
      <c r="F135" s="239"/>
      <c r="G135" s="239"/>
      <c r="H135" s="239"/>
      <c r="I135" s="239"/>
      <c r="J135" s="239"/>
      <c r="K135" s="239"/>
      <c r="L135" s="239"/>
      <c r="M135" s="239"/>
      <c r="N135" s="239"/>
      <c r="O135" s="239"/>
      <c r="P135" s="239"/>
      <c r="Q135" s="239"/>
      <c r="R135" s="239"/>
      <c r="S135" s="239"/>
      <c r="T135" s="239"/>
      <c r="U135" s="239"/>
      <c r="V135" s="239"/>
      <c r="W135" s="239"/>
      <c r="X135" s="239"/>
      <c r="Y135" s="239"/>
      <c r="Z135" s="239"/>
    </row>
    <row r="136" ht="15.4" customHeight="1" spans="1:26">
      <c r="A136" s="239"/>
      <c r="B136" s="239"/>
      <c r="C136" s="239"/>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row>
    <row r="137" ht="15.4" customHeight="1" spans="1:26">
      <c r="A137" s="239"/>
      <c r="B137" s="239"/>
      <c r="C137" s="239"/>
      <c r="D137" s="239"/>
      <c r="E137" s="239"/>
      <c r="F137" s="239"/>
      <c r="G137" s="239"/>
      <c r="H137" s="239"/>
      <c r="I137" s="239"/>
      <c r="J137" s="239"/>
      <c r="K137" s="239"/>
      <c r="L137" s="239"/>
      <c r="M137" s="239"/>
      <c r="N137" s="239"/>
      <c r="O137" s="239"/>
      <c r="P137" s="239"/>
      <c r="Q137" s="239"/>
      <c r="R137" s="239"/>
      <c r="S137" s="239"/>
      <c r="T137" s="239"/>
      <c r="U137" s="239"/>
      <c r="V137" s="239"/>
      <c r="W137" s="239"/>
      <c r="X137" s="239"/>
      <c r="Y137" s="239"/>
      <c r="Z137" s="239"/>
    </row>
    <row r="138" ht="15.4" customHeight="1" spans="1:26">
      <c r="A138" s="239"/>
      <c r="B138" s="239"/>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row>
    <row r="139" ht="15.4" customHeight="1" spans="1:26">
      <c r="A139" s="239"/>
      <c r="B139" s="239"/>
      <c r="C139" s="239"/>
      <c r="D139" s="239"/>
      <c r="E139" s="239"/>
      <c r="F139" s="239"/>
      <c r="G139" s="239"/>
      <c r="H139" s="239"/>
      <c r="I139" s="239"/>
      <c r="J139" s="239"/>
      <c r="K139" s="239"/>
      <c r="L139" s="239"/>
      <c r="M139" s="239"/>
      <c r="N139" s="239"/>
      <c r="O139" s="239"/>
      <c r="P139" s="239"/>
      <c r="Q139" s="239"/>
      <c r="R139" s="239"/>
      <c r="S139" s="239"/>
      <c r="T139" s="239"/>
      <c r="U139" s="239"/>
      <c r="V139" s="239"/>
      <c r="W139" s="239"/>
      <c r="X139" s="239"/>
      <c r="Y139" s="239"/>
      <c r="Z139" s="239"/>
    </row>
    <row r="140" ht="15.4" customHeight="1" spans="1:26">
      <c r="A140" s="239"/>
      <c r="B140" s="239"/>
      <c r="C140" s="239"/>
      <c r="D140" s="239"/>
      <c r="E140" s="239"/>
      <c r="F140" s="239"/>
      <c r="G140" s="239"/>
      <c r="H140" s="239"/>
      <c r="I140" s="239"/>
      <c r="J140" s="239"/>
      <c r="K140" s="239"/>
      <c r="L140" s="239"/>
      <c r="M140" s="239"/>
      <c r="N140" s="239"/>
      <c r="O140" s="239"/>
      <c r="P140" s="239"/>
      <c r="Q140" s="239"/>
      <c r="R140" s="239"/>
      <c r="S140" s="239"/>
      <c r="T140" s="239"/>
      <c r="U140" s="239"/>
      <c r="V140" s="239"/>
      <c r="W140" s="239"/>
      <c r="X140" s="239"/>
      <c r="Y140" s="239"/>
      <c r="Z140" s="239"/>
    </row>
    <row r="141" ht="15.4" customHeight="1" spans="1:26">
      <c r="A141" s="239"/>
      <c r="B141" s="239"/>
      <c r="C141" s="239"/>
      <c r="D141" s="239"/>
      <c r="E141" s="239"/>
      <c r="F141" s="239"/>
      <c r="G141" s="239"/>
      <c r="H141" s="239"/>
      <c r="I141" s="239"/>
      <c r="J141" s="239"/>
      <c r="K141" s="239"/>
      <c r="L141" s="239"/>
      <c r="M141" s="239"/>
      <c r="N141" s="239"/>
      <c r="O141" s="239"/>
      <c r="P141" s="239"/>
      <c r="Q141" s="239"/>
      <c r="R141" s="239"/>
      <c r="S141" s="239"/>
      <c r="T141" s="239"/>
      <c r="U141" s="239"/>
      <c r="V141" s="239"/>
      <c r="W141" s="239"/>
      <c r="X141" s="239"/>
      <c r="Y141" s="239"/>
      <c r="Z141" s="239"/>
    </row>
    <row r="142" ht="15.4" customHeight="1" spans="1:26">
      <c r="A142" s="239"/>
      <c r="B142" s="239"/>
      <c r="C142" s="239"/>
      <c r="D142" s="239"/>
      <c r="E142" s="239"/>
      <c r="F142" s="239"/>
      <c r="G142" s="239"/>
      <c r="H142" s="239"/>
      <c r="I142" s="239"/>
      <c r="J142" s="239"/>
      <c r="K142" s="239"/>
      <c r="L142" s="239"/>
      <c r="M142" s="239"/>
      <c r="N142" s="239"/>
      <c r="O142" s="239"/>
      <c r="P142" s="239"/>
      <c r="Q142" s="239"/>
      <c r="R142" s="239"/>
      <c r="S142" s="239"/>
      <c r="T142" s="239"/>
      <c r="U142" s="239"/>
      <c r="V142" s="239"/>
      <c r="W142" s="239"/>
      <c r="X142" s="239"/>
      <c r="Y142" s="239"/>
      <c r="Z142" s="239"/>
    </row>
    <row r="143" ht="15.4" customHeight="1" spans="1:26">
      <c r="A143" s="239"/>
      <c r="B143" s="239"/>
      <c r="C143" s="239"/>
      <c r="D143" s="239"/>
      <c r="E143" s="239"/>
      <c r="F143" s="239"/>
      <c r="G143" s="239"/>
      <c r="H143" s="239"/>
      <c r="I143" s="239"/>
      <c r="J143" s="239"/>
      <c r="K143" s="239"/>
      <c r="L143" s="239"/>
      <c r="M143" s="239"/>
      <c r="N143" s="239"/>
      <c r="O143" s="239"/>
      <c r="P143" s="239"/>
      <c r="Q143" s="239"/>
      <c r="R143" s="239"/>
      <c r="S143" s="239"/>
      <c r="T143" s="239"/>
      <c r="U143" s="239"/>
      <c r="V143" s="239"/>
      <c r="W143" s="239"/>
      <c r="X143" s="239"/>
      <c r="Y143" s="239"/>
      <c r="Z143" s="239"/>
    </row>
    <row r="144" ht="15.4" customHeight="1" spans="1:26">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row>
    <row r="145" ht="15.4" customHeight="1" spans="1:26">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row>
    <row r="146" ht="15.4" customHeight="1" spans="1:26">
      <c r="A146" s="239"/>
      <c r="B146" s="239"/>
      <c r="C146" s="239"/>
      <c r="D146" s="239"/>
      <c r="E146" s="239"/>
      <c r="F146" s="239"/>
      <c r="G146" s="239"/>
      <c r="H146" s="239"/>
      <c r="I146" s="239"/>
      <c r="J146" s="239"/>
      <c r="K146" s="239"/>
      <c r="L146" s="239"/>
      <c r="M146" s="239"/>
      <c r="N146" s="239"/>
      <c r="O146" s="239"/>
      <c r="P146" s="239"/>
      <c r="Q146" s="239"/>
      <c r="R146" s="239"/>
      <c r="S146" s="239"/>
      <c r="T146" s="239"/>
      <c r="U146" s="239"/>
      <c r="V146" s="239"/>
      <c r="W146" s="239"/>
      <c r="X146" s="239"/>
      <c r="Y146" s="239"/>
      <c r="Z146" s="239"/>
    </row>
    <row r="147" ht="15.4" customHeight="1" spans="1:26">
      <c r="A147" s="239"/>
      <c r="B147" s="239"/>
      <c r="C147" s="239"/>
      <c r="D147" s="239"/>
      <c r="E147" s="239"/>
      <c r="F147" s="239"/>
      <c r="G147" s="239"/>
      <c r="H147" s="239"/>
      <c r="I147" s="239"/>
      <c r="J147" s="239"/>
      <c r="K147" s="239"/>
      <c r="L147" s="239"/>
      <c r="M147" s="239"/>
      <c r="N147" s="239"/>
      <c r="O147" s="239"/>
      <c r="P147" s="239"/>
      <c r="Q147" s="239"/>
      <c r="R147" s="239"/>
      <c r="S147" s="239"/>
      <c r="T147" s="239"/>
      <c r="U147" s="239"/>
      <c r="V147" s="239"/>
      <c r="W147" s="239"/>
      <c r="X147" s="239"/>
      <c r="Y147" s="239"/>
      <c r="Z147" s="239"/>
    </row>
    <row r="148" ht="15.4" customHeight="1" spans="1:26">
      <c r="A148" s="239"/>
      <c r="B148" s="239"/>
      <c r="C148" s="239"/>
      <c r="D148" s="239"/>
      <c r="E148" s="239"/>
      <c r="F148" s="239"/>
      <c r="G148" s="239"/>
      <c r="H148" s="239"/>
      <c r="I148" s="239"/>
      <c r="J148" s="239"/>
      <c r="K148" s="239"/>
      <c r="L148" s="239"/>
      <c r="M148" s="239"/>
      <c r="N148" s="239"/>
      <c r="O148" s="239"/>
      <c r="P148" s="239"/>
      <c r="Q148" s="239"/>
      <c r="R148" s="239"/>
      <c r="S148" s="239"/>
      <c r="T148" s="239"/>
      <c r="U148" s="239"/>
      <c r="V148" s="239"/>
      <c r="W148" s="239"/>
      <c r="X148" s="239"/>
      <c r="Y148" s="239"/>
      <c r="Z148" s="239"/>
    </row>
    <row r="149" ht="15.4" customHeight="1" spans="1:26">
      <c r="A149" s="239"/>
      <c r="B149" s="239"/>
      <c r="C149" s="239"/>
      <c r="D149" s="239"/>
      <c r="E149" s="239"/>
      <c r="F149" s="239"/>
      <c r="G149" s="239"/>
      <c r="H149" s="239"/>
      <c r="I149" s="239"/>
      <c r="J149" s="239"/>
      <c r="K149" s="239"/>
      <c r="L149" s="239"/>
      <c r="M149" s="239"/>
      <c r="N149" s="239"/>
      <c r="O149" s="239"/>
      <c r="P149" s="239"/>
      <c r="Q149" s="239"/>
      <c r="R149" s="239"/>
      <c r="S149" s="239"/>
      <c r="T149" s="239"/>
      <c r="U149" s="239"/>
      <c r="V149" s="239"/>
      <c r="W149" s="239"/>
      <c r="X149" s="239"/>
      <c r="Y149" s="239"/>
      <c r="Z149" s="239"/>
    </row>
    <row r="150" ht="15.4" customHeight="1" spans="1:26">
      <c r="A150" s="239"/>
      <c r="B150" s="239"/>
      <c r="C150" s="239"/>
      <c r="D150" s="239"/>
      <c r="E150" s="239"/>
      <c r="F150" s="239"/>
      <c r="G150" s="239"/>
      <c r="H150" s="239"/>
      <c r="I150" s="239"/>
      <c r="J150" s="239"/>
      <c r="K150" s="239"/>
      <c r="L150" s="239"/>
      <c r="M150" s="239"/>
      <c r="N150" s="239"/>
      <c r="O150" s="239"/>
      <c r="P150" s="239"/>
      <c r="Q150" s="239"/>
      <c r="R150" s="239"/>
      <c r="S150" s="239"/>
      <c r="T150" s="239"/>
      <c r="U150" s="239"/>
      <c r="V150" s="239"/>
      <c r="W150" s="239"/>
      <c r="X150" s="239"/>
      <c r="Y150" s="239"/>
      <c r="Z150" s="239"/>
    </row>
    <row r="151" ht="15.4" customHeight="1" spans="1:26">
      <c r="A151" s="239"/>
      <c r="B151" s="239"/>
      <c r="C151" s="239"/>
      <c r="D151" s="239"/>
      <c r="E151" s="239"/>
      <c r="F151" s="239"/>
      <c r="G151" s="239"/>
      <c r="H151" s="239"/>
      <c r="I151" s="239"/>
      <c r="J151" s="239"/>
      <c r="K151" s="239"/>
      <c r="L151" s="239"/>
      <c r="M151" s="239"/>
      <c r="N151" s="239"/>
      <c r="O151" s="239"/>
      <c r="P151" s="239"/>
      <c r="Q151" s="239"/>
      <c r="R151" s="239"/>
      <c r="S151" s="239"/>
      <c r="T151" s="239"/>
      <c r="U151" s="239"/>
      <c r="V151" s="239"/>
      <c r="W151" s="239"/>
      <c r="X151" s="239"/>
      <c r="Y151" s="239"/>
      <c r="Z151" s="239"/>
    </row>
    <row r="152" ht="15.4" customHeight="1" spans="1:26">
      <c r="A152" s="239"/>
      <c r="B152" s="239"/>
      <c r="C152" s="239"/>
      <c r="D152" s="239"/>
      <c r="E152" s="239"/>
      <c r="F152" s="239"/>
      <c r="G152" s="239"/>
      <c r="H152" s="239"/>
      <c r="I152" s="239"/>
      <c r="J152" s="239"/>
      <c r="K152" s="239"/>
      <c r="L152" s="239"/>
      <c r="M152" s="239"/>
      <c r="N152" s="239"/>
      <c r="O152" s="239"/>
      <c r="P152" s="239"/>
      <c r="Q152" s="239"/>
      <c r="R152" s="239"/>
      <c r="S152" s="239"/>
      <c r="T152" s="239"/>
      <c r="U152" s="239"/>
      <c r="V152" s="239"/>
      <c r="W152" s="239"/>
      <c r="X152" s="239"/>
      <c r="Y152" s="239"/>
      <c r="Z152" s="239"/>
    </row>
    <row r="153" ht="15.4" customHeight="1" spans="1:26">
      <c r="A153" s="239"/>
      <c r="B153" s="239"/>
      <c r="C153" s="239"/>
      <c r="D153" s="239"/>
      <c r="E153" s="239"/>
      <c r="F153" s="239"/>
      <c r="G153" s="239"/>
      <c r="H153" s="239"/>
      <c r="I153" s="239"/>
      <c r="J153" s="239"/>
      <c r="K153" s="239"/>
      <c r="L153" s="239"/>
      <c r="M153" s="239"/>
      <c r="N153" s="239"/>
      <c r="O153" s="239"/>
      <c r="P153" s="239"/>
      <c r="Q153" s="239"/>
      <c r="R153" s="239"/>
      <c r="S153" s="239"/>
      <c r="T153" s="239"/>
      <c r="U153" s="239"/>
      <c r="V153" s="239"/>
      <c r="W153" s="239"/>
      <c r="X153" s="239"/>
      <c r="Y153" s="239"/>
      <c r="Z153" s="239"/>
    </row>
    <row r="154" ht="15.4" customHeight="1" spans="1:26">
      <c r="A154" s="239"/>
      <c r="B154" s="239"/>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39"/>
      <c r="Z154" s="239"/>
    </row>
    <row r="155" ht="15.4" customHeight="1" spans="1:26">
      <c r="A155" s="239"/>
      <c r="B155" s="239"/>
      <c r="C155" s="239"/>
      <c r="D155" s="239"/>
      <c r="E155" s="239"/>
      <c r="F155" s="239"/>
      <c r="G155" s="239"/>
      <c r="H155" s="239"/>
      <c r="I155" s="239"/>
      <c r="J155" s="239"/>
      <c r="K155" s="239"/>
      <c r="L155" s="239"/>
      <c r="M155" s="239"/>
      <c r="N155" s="239"/>
      <c r="O155" s="239"/>
      <c r="P155" s="239"/>
      <c r="Q155" s="239"/>
      <c r="R155" s="239"/>
      <c r="S155" s="239"/>
      <c r="T155" s="239"/>
      <c r="U155" s="239"/>
      <c r="V155" s="239"/>
      <c r="W155" s="239"/>
      <c r="X155" s="239"/>
      <c r="Y155" s="239"/>
      <c r="Z155" s="239"/>
    </row>
    <row r="156" ht="15.4" customHeight="1" spans="1:26">
      <c r="A156" s="239"/>
      <c r="B156" s="239"/>
      <c r="C156" s="239"/>
      <c r="D156" s="239"/>
      <c r="E156" s="239"/>
      <c r="F156" s="239"/>
      <c r="G156" s="239"/>
      <c r="H156" s="239"/>
      <c r="I156" s="239"/>
      <c r="J156" s="239"/>
      <c r="K156" s="239"/>
      <c r="L156" s="239"/>
      <c r="M156" s="239"/>
      <c r="N156" s="239"/>
      <c r="O156" s="239"/>
      <c r="P156" s="239"/>
      <c r="Q156" s="239"/>
      <c r="R156" s="239"/>
      <c r="S156" s="239"/>
      <c r="T156" s="239"/>
      <c r="U156" s="239"/>
      <c r="V156" s="239"/>
      <c r="W156" s="239"/>
      <c r="X156" s="239"/>
      <c r="Y156" s="239"/>
      <c r="Z156" s="239"/>
    </row>
    <row r="157" ht="15.4" customHeight="1" spans="1:26">
      <c r="A157" s="239"/>
      <c r="B157" s="239"/>
      <c r="C157" s="239"/>
      <c r="D157" s="239"/>
      <c r="E157" s="239"/>
      <c r="F157" s="239"/>
      <c r="G157" s="239"/>
      <c r="H157" s="239"/>
      <c r="I157" s="239"/>
      <c r="J157" s="239"/>
      <c r="K157" s="239"/>
      <c r="L157" s="239"/>
      <c r="M157" s="239"/>
      <c r="N157" s="239"/>
      <c r="O157" s="239"/>
      <c r="P157" s="239"/>
      <c r="Q157" s="239"/>
      <c r="R157" s="239"/>
      <c r="S157" s="239"/>
      <c r="T157" s="239"/>
      <c r="U157" s="239"/>
      <c r="V157" s="239"/>
      <c r="W157" s="239"/>
      <c r="X157" s="239"/>
      <c r="Y157" s="239"/>
      <c r="Z157" s="239"/>
    </row>
    <row r="158" ht="15.4" customHeight="1" spans="1:26">
      <c r="A158" s="239"/>
      <c r="B158" s="239"/>
      <c r="C158" s="239"/>
      <c r="D158" s="239"/>
      <c r="E158" s="239"/>
      <c r="F158" s="239"/>
      <c r="G158" s="239"/>
      <c r="H158" s="239"/>
      <c r="I158" s="239"/>
      <c r="J158" s="239"/>
      <c r="K158" s="239"/>
      <c r="L158" s="239"/>
      <c r="M158" s="239"/>
      <c r="N158" s="239"/>
      <c r="O158" s="239"/>
      <c r="P158" s="239"/>
      <c r="Q158" s="239"/>
      <c r="R158" s="239"/>
      <c r="S158" s="239"/>
      <c r="T158" s="239"/>
      <c r="U158" s="239"/>
      <c r="V158" s="239"/>
      <c r="W158" s="239"/>
      <c r="X158" s="239"/>
      <c r="Y158" s="239"/>
      <c r="Z158" s="239"/>
    </row>
    <row r="159" ht="15.4" customHeight="1" spans="1:26">
      <c r="A159" s="239"/>
      <c r="B159" s="239"/>
      <c r="C159" s="239"/>
      <c r="D159" s="239"/>
      <c r="E159" s="239"/>
      <c r="F159" s="239"/>
      <c r="G159" s="239"/>
      <c r="H159" s="239"/>
      <c r="I159" s="239"/>
      <c r="J159" s="239"/>
      <c r="K159" s="239"/>
      <c r="L159" s="239"/>
      <c r="M159" s="239"/>
      <c r="N159" s="239"/>
      <c r="O159" s="239"/>
      <c r="P159" s="239"/>
      <c r="Q159" s="239"/>
      <c r="R159" s="239"/>
      <c r="S159" s="239"/>
      <c r="T159" s="239"/>
      <c r="U159" s="239"/>
      <c r="V159" s="239"/>
      <c r="W159" s="239"/>
      <c r="X159" s="239"/>
      <c r="Y159" s="239"/>
      <c r="Z159" s="239"/>
    </row>
    <row r="160" ht="15.4" customHeight="1" spans="1:26">
      <c r="A160" s="239"/>
      <c r="B160" s="239"/>
      <c r="C160" s="239"/>
      <c r="D160" s="239"/>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row>
    <row r="161" ht="15.4" customHeight="1" spans="1:26">
      <c r="A161" s="239"/>
      <c r="B161" s="239"/>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row>
    <row r="162" ht="15.4" customHeight="1" spans="1:26">
      <c r="A162" s="239"/>
      <c r="B162" s="239"/>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row>
    <row r="163" ht="15.4" customHeight="1" spans="1:26">
      <c r="A163" s="239"/>
      <c r="B163" s="239"/>
      <c r="C163" s="239"/>
      <c r="D163" s="239"/>
      <c r="E163" s="239"/>
      <c r="F163" s="239"/>
      <c r="G163" s="239"/>
      <c r="H163" s="239"/>
      <c r="I163" s="239"/>
      <c r="J163" s="239"/>
      <c r="K163" s="239"/>
      <c r="L163" s="239"/>
      <c r="M163" s="239"/>
      <c r="N163" s="239"/>
      <c r="O163" s="239"/>
      <c r="P163" s="239"/>
      <c r="Q163" s="239"/>
      <c r="R163" s="239"/>
      <c r="S163" s="239"/>
      <c r="T163" s="239"/>
      <c r="U163" s="239"/>
      <c r="V163" s="239"/>
      <c r="W163" s="239"/>
      <c r="X163" s="239"/>
      <c r="Y163" s="239"/>
      <c r="Z163" s="239"/>
    </row>
    <row r="164" ht="15.4" customHeight="1" spans="1:26">
      <c r="A164" s="239"/>
      <c r="B164" s="239"/>
      <c r="C164" s="239"/>
      <c r="D164" s="239"/>
      <c r="E164" s="239"/>
      <c r="F164" s="239"/>
      <c r="G164" s="239"/>
      <c r="H164" s="239"/>
      <c r="I164" s="239"/>
      <c r="J164" s="239"/>
      <c r="K164" s="239"/>
      <c r="L164" s="239"/>
      <c r="M164" s="239"/>
      <c r="N164" s="239"/>
      <c r="O164" s="239"/>
      <c r="P164" s="239"/>
      <c r="Q164" s="239"/>
      <c r="R164" s="239"/>
      <c r="S164" s="239"/>
      <c r="T164" s="239"/>
      <c r="U164" s="239"/>
      <c r="V164" s="239"/>
      <c r="W164" s="239"/>
      <c r="X164" s="239"/>
      <c r="Y164" s="239"/>
      <c r="Z164" s="239"/>
    </row>
    <row r="165" ht="15.4" customHeight="1" spans="1:26">
      <c r="A165" s="239"/>
      <c r="B165" s="239"/>
      <c r="C165" s="239"/>
      <c r="D165" s="239"/>
      <c r="E165" s="239"/>
      <c r="F165" s="239"/>
      <c r="G165" s="239"/>
      <c r="H165" s="239"/>
      <c r="I165" s="239"/>
      <c r="J165" s="239"/>
      <c r="K165" s="239"/>
      <c r="L165" s="239"/>
      <c r="M165" s="239"/>
      <c r="N165" s="239"/>
      <c r="O165" s="239"/>
      <c r="P165" s="239"/>
      <c r="Q165" s="239"/>
      <c r="R165" s="239"/>
      <c r="S165" s="239"/>
      <c r="T165" s="239"/>
      <c r="U165" s="239"/>
      <c r="V165" s="239"/>
      <c r="W165" s="239"/>
      <c r="X165" s="239"/>
      <c r="Y165" s="239"/>
      <c r="Z165" s="239"/>
    </row>
    <row r="166" ht="15.4" customHeight="1" spans="1:26">
      <c r="A166" s="239"/>
      <c r="B166" s="239"/>
      <c r="C166" s="239"/>
      <c r="D166" s="239"/>
      <c r="E166" s="239"/>
      <c r="F166" s="239"/>
      <c r="G166" s="239"/>
      <c r="H166" s="239"/>
      <c r="I166" s="239"/>
      <c r="J166" s="239"/>
      <c r="K166" s="239"/>
      <c r="L166" s="239"/>
      <c r="M166" s="239"/>
      <c r="N166" s="239"/>
      <c r="O166" s="239"/>
      <c r="P166" s="239"/>
      <c r="Q166" s="239"/>
      <c r="R166" s="239"/>
      <c r="S166" s="239"/>
      <c r="T166" s="239"/>
      <c r="U166" s="239"/>
      <c r="V166" s="239"/>
      <c r="W166" s="239"/>
      <c r="X166" s="239"/>
      <c r="Y166" s="239"/>
      <c r="Z166" s="239"/>
    </row>
    <row r="167" ht="15.4" customHeight="1" spans="1:26">
      <c r="A167" s="239"/>
      <c r="B167" s="239"/>
      <c r="C167" s="239"/>
      <c r="D167" s="239"/>
      <c r="E167" s="239"/>
      <c r="F167" s="239"/>
      <c r="G167" s="239"/>
      <c r="H167" s="239"/>
      <c r="I167" s="239"/>
      <c r="J167" s="239"/>
      <c r="K167" s="239"/>
      <c r="L167" s="239"/>
      <c r="M167" s="239"/>
      <c r="N167" s="239"/>
      <c r="O167" s="239"/>
      <c r="P167" s="239"/>
      <c r="Q167" s="239"/>
      <c r="R167" s="239"/>
      <c r="S167" s="239"/>
      <c r="T167" s="239"/>
      <c r="U167" s="239"/>
      <c r="V167" s="239"/>
      <c r="W167" s="239"/>
      <c r="X167" s="239"/>
      <c r="Y167" s="239"/>
      <c r="Z167" s="239"/>
    </row>
    <row r="168" ht="15.4" customHeight="1" spans="1:26">
      <c r="A168" s="239"/>
      <c r="B168" s="239"/>
      <c r="C168" s="239"/>
      <c r="D168" s="239"/>
      <c r="E168" s="239"/>
      <c r="F168" s="239"/>
      <c r="G168" s="239"/>
      <c r="H168" s="239"/>
      <c r="I168" s="239"/>
      <c r="J168" s="239"/>
      <c r="K168" s="239"/>
      <c r="L168" s="239"/>
      <c r="M168" s="239"/>
      <c r="N168" s="239"/>
      <c r="O168" s="239"/>
      <c r="P168" s="239"/>
      <c r="Q168" s="239"/>
      <c r="R168" s="239"/>
      <c r="S168" s="239"/>
      <c r="T168" s="239"/>
      <c r="U168" s="239"/>
      <c r="V168" s="239"/>
      <c r="W168" s="239"/>
      <c r="X168" s="239"/>
      <c r="Y168" s="239"/>
      <c r="Z168" s="239"/>
    </row>
    <row r="169" ht="15.4" customHeight="1" spans="1:26">
      <c r="A169" s="239"/>
      <c r="B169" s="239"/>
      <c r="C169" s="239"/>
      <c r="D169" s="239"/>
      <c r="E169" s="239"/>
      <c r="F169" s="239"/>
      <c r="G169" s="239"/>
      <c r="H169" s="239"/>
      <c r="I169" s="239"/>
      <c r="J169" s="239"/>
      <c r="K169" s="239"/>
      <c r="L169" s="239"/>
      <c r="M169" s="239"/>
      <c r="N169" s="239"/>
      <c r="O169" s="239"/>
      <c r="P169" s="239"/>
      <c r="Q169" s="239"/>
      <c r="R169" s="239"/>
      <c r="S169" s="239"/>
      <c r="T169" s="239"/>
      <c r="U169" s="239"/>
      <c r="V169" s="239"/>
      <c r="W169" s="239"/>
      <c r="X169" s="239"/>
      <c r="Y169" s="239"/>
      <c r="Z169" s="239"/>
    </row>
    <row r="170" ht="15.4" customHeight="1" spans="1:26">
      <c r="A170" s="239"/>
      <c r="B170" s="239"/>
      <c r="C170" s="239"/>
      <c r="D170" s="239"/>
      <c r="E170" s="239"/>
      <c r="F170" s="239"/>
      <c r="G170" s="239"/>
      <c r="H170" s="239"/>
      <c r="I170" s="239"/>
      <c r="J170" s="239"/>
      <c r="K170" s="239"/>
      <c r="L170" s="239"/>
      <c r="M170" s="239"/>
      <c r="N170" s="239"/>
      <c r="O170" s="239"/>
      <c r="P170" s="239"/>
      <c r="Q170" s="239"/>
      <c r="R170" s="239"/>
      <c r="S170" s="239"/>
      <c r="T170" s="239"/>
      <c r="U170" s="239"/>
      <c r="V170" s="239"/>
      <c r="W170" s="239"/>
      <c r="X170" s="239"/>
      <c r="Y170" s="239"/>
      <c r="Z170" s="239"/>
    </row>
    <row r="171" ht="15.4" customHeight="1" spans="1:26">
      <c r="A171" s="239"/>
      <c r="B171" s="239"/>
      <c r="C171" s="239"/>
      <c r="D171" s="239"/>
      <c r="E171" s="239"/>
      <c r="F171" s="239"/>
      <c r="G171" s="239"/>
      <c r="H171" s="239"/>
      <c r="I171" s="239"/>
      <c r="J171" s="239"/>
      <c r="K171" s="239"/>
      <c r="L171" s="239"/>
      <c r="M171" s="239"/>
      <c r="N171" s="239"/>
      <c r="O171" s="239"/>
      <c r="P171" s="239"/>
      <c r="Q171" s="239"/>
      <c r="R171" s="239"/>
      <c r="S171" s="239"/>
      <c r="T171" s="239"/>
      <c r="U171" s="239"/>
      <c r="V171" s="239"/>
      <c r="W171" s="239"/>
      <c r="X171" s="239"/>
      <c r="Y171" s="239"/>
      <c r="Z171" s="239"/>
    </row>
    <row r="172" ht="15.4" customHeight="1" spans="1:26">
      <c r="A172" s="239"/>
      <c r="B172" s="239"/>
      <c r="C172" s="239"/>
      <c r="D172" s="239"/>
      <c r="E172" s="239"/>
      <c r="F172" s="239"/>
      <c r="G172" s="239"/>
      <c r="H172" s="239"/>
      <c r="I172" s="239"/>
      <c r="J172" s="239"/>
      <c r="K172" s="239"/>
      <c r="L172" s="239"/>
      <c r="M172" s="239"/>
      <c r="N172" s="239"/>
      <c r="O172" s="239"/>
      <c r="P172" s="239"/>
      <c r="Q172" s="239"/>
      <c r="R172" s="239"/>
      <c r="S172" s="239"/>
      <c r="T172" s="239"/>
      <c r="U172" s="239"/>
      <c r="V172" s="239"/>
      <c r="W172" s="239"/>
      <c r="X172" s="239"/>
      <c r="Y172" s="239"/>
      <c r="Z172" s="239"/>
    </row>
    <row r="173" ht="15.4" customHeight="1" spans="1:26">
      <c r="A173" s="239"/>
      <c r="B173" s="239"/>
      <c r="C173" s="239"/>
      <c r="D173" s="239"/>
      <c r="E173" s="239"/>
      <c r="F173" s="239"/>
      <c r="G173" s="239"/>
      <c r="H173" s="239"/>
      <c r="I173" s="239"/>
      <c r="J173" s="239"/>
      <c r="K173" s="239"/>
      <c r="L173" s="239"/>
      <c r="M173" s="239"/>
      <c r="N173" s="239"/>
      <c r="O173" s="239"/>
      <c r="P173" s="239"/>
      <c r="Q173" s="239"/>
      <c r="R173" s="239"/>
      <c r="S173" s="239"/>
      <c r="T173" s="239"/>
      <c r="U173" s="239"/>
      <c r="V173" s="239"/>
      <c r="W173" s="239"/>
      <c r="X173" s="239"/>
      <c r="Y173" s="239"/>
      <c r="Z173" s="239"/>
    </row>
    <row r="174" ht="15.4" customHeight="1" spans="1:26">
      <c r="A174" s="239"/>
      <c r="B174" s="239"/>
      <c r="C174" s="239"/>
      <c r="D174" s="239"/>
      <c r="E174" s="239"/>
      <c r="F174" s="239"/>
      <c r="G174" s="239"/>
      <c r="H174" s="239"/>
      <c r="I174" s="239"/>
      <c r="J174" s="239"/>
      <c r="K174" s="239"/>
      <c r="L174" s="239"/>
      <c r="M174" s="239"/>
      <c r="N174" s="239"/>
      <c r="O174" s="239"/>
      <c r="P174" s="239"/>
      <c r="Q174" s="239"/>
      <c r="R174" s="239"/>
      <c r="S174" s="239"/>
      <c r="T174" s="239"/>
      <c r="U174" s="239"/>
      <c r="V174" s="239"/>
      <c r="W174" s="239"/>
      <c r="X174" s="239"/>
      <c r="Y174" s="239"/>
      <c r="Z174" s="239"/>
    </row>
    <row r="175" ht="15.4" customHeight="1" spans="1:26">
      <c r="A175" s="239"/>
      <c r="B175" s="239"/>
      <c r="C175" s="239"/>
      <c r="D175" s="239"/>
      <c r="E175" s="239"/>
      <c r="F175" s="239"/>
      <c r="G175" s="239"/>
      <c r="H175" s="239"/>
      <c r="I175" s="239"/>
      <c r="J175" s="239"/>
      <c r="K175" s="239"/>
      <c r="L175" s="239"/>
      <c r="M175" s="239"/>
      <c r="N175" s="239"/>
      <c r="O175" s="239"/>
      <c r="P175" s="239"/>
      <c r="Q175" s="239"/>
      <c r="R175" s="239"/>
      <c r="S175" s="239"/>
      <c r="T175" s="239"/>
      <c r="U175" s="239"/>
      <c r="V175" s="239"/>
      <c r="W175" s="239"/>
      <c r="X175" s="239"/>
      <c r="Y175" s="239"/>
      <c r="Z175" s="239"/>
    </row>
    <row r="176" ht="15.4" customHeight="1" spans="1:26">
      <c r="A176" s="239"/>
      <c r="B176" s="239"/>
      <c r="C176" s="239"/>
      <c r="D176" s="239"/>
      <c r="E176" s="239"/>
      <c r="F176" s="239"/>
      <c r="G176" s="239"/>
      <c r="H176" s="239"/>
      <c r="I176" s="239"/>
      <c r="J176" s="239"/>
      <c r="K176" s="239"/>
      <c r="L176" s="239"/>
      <c r="M176" s="239"/>
      <c r="N176" s="239"/>
      <c r="O176" s="239"/>
      <c r="P176" s="239"/>
      <c r="Q176" s="239"/>
      <c r="R176" s="239"/>
      <c r="S176" s="239"/>
      <c r="T176" s="239"/>
      <c r="U176" s="239"/>
      <c r="V176" s="239"/>
      <c r="W176" s="239"/>
      <c r="X176" s="239"/>
      <c r="Y176" s="239"/>
      <c r="Z176" s="239"/>
    </row>
    <row r="177" ht="15.4" customHeight="1" spans="1:26">
      <c r="A177" s="239"/>
      <c r="B177" s="239"/>
      <c r="C177" s="239"/>
      <c r="D177" s="239"/>
      <c r="E177" s="239"/>
      <c r="F177" s="239"/>
      <c r="G177" s="239"/>
      <c r="H177" s="239"/>
      <c r="I177" s="239"/>
      <c r="J177" s="239"/>
      <c r="K177" s="239"/>
      <c r="L177" s="239"/>
      <c r="M177" s="239"/>
      <c r="N177" s="239"/>
      <c r="O177" s="239"/>
      <c r="P177" s="239"/>
      <c r="Q177" s="239"/>
      <c r="R177" s="239"/>
      <c r="S177" s="239"/>
      <c r="T177" s="239"/>
      <c r="U177" s="239"/>
      <c r="V177" s="239"/>
      <c r="W177" s="239"/>
      <c r="X177" s="239"/>
      <c r="Y177" s="239"/>
      <c r="Z177" s="239"/>
    </row>
    <row r="178" ht="15.4" customHeight="1" spans="1:26">
      <c r="A178" s="239"/>
      <c r="B178" s="239"/>
      <c r="C178" s="239"/>
      <c r="D178" s="239"/>
      <c r="E178" s="239"/>
      <c r="F178" s="239"/>
      <c r="G178" s="239"/>
      <c r="H178" s="239"/>
      <c r="I178" s="239"/>
      <c r="J178" s="239"/>
      <c r="K178" s="239"/>
      <c r="L178" s="239"/>
      <c r="M178" s="239"/>
      <c r="N178" s="239"/>
      <c r="O178" s="239"/>
      <c r="P178" s="239"/>
      <c r="Q178" s="239"/>
      <c r="R178" s="239"/>
      <c r="S178" s="239"/>
      <c r="T178" s="239"/>
      <c r="U178" s="239"/>
      <c r="V178" s="239"/>
      <c r="W178" s="239"/>
      <c r="X178" s="239"/>
      <c r="Y178" s="239"/>
      <c r="Z178" s="239"/>
    </row>
    <row r="179" ht="15.4" customHeight="1" spans="1:26">
      <c r="A179" s="239"/>
      <c r="B179" s="239"/>
      <c r="C179" s="239"/>
      <c r="D179" s="239"/>
      <c r="E179" s="239"/>
      <c r="F179" s="239"/>
      <c r="G179" s="239"/>
      <c r="H179" s="239"/>
      <c r="I179" s="239"/>
      <c r="J179" s="239"/>
      <c r="K179" s="239"/>
      <c r="L179" s="239"/>
      <c r="M179" s="239"/>
      <c r="N179" s="239"/>
      <c r="O179" s="239"/>
      <c r="P179" s="239"/>
      <c r="Q179" s="239"/>
      <c r="R179" s="239"/>
      <c r="S179" s="239"/>
      <c r="T179" s="239"/>
      <c r="U179" s="239"/>
      <c r="V179" s="239"/>
      <c r="W179" s="239"/>
      <c r="X179" s="239"/>
      <c r="Y179" s="239"/>
      <c r="Z179" s="239"/>
    </row>
    <row r="180" ht="15.4" customHeight="1" spans="1:26">
      <c r="A180" s="239"/>
      <c r="B180" s="239"/>
      <c r="C180" s="239"/>
      <c r="D180" s="239"/>
      <c r="E180" s="239"/>
      <c r="F180" s="239"/>
      <c r="G180" s="239"/>
      <c r="H180" s="239"/>
      <c r="I180" s="239"/>
      <c r="J180" s="239"/>
      <c r="K180" s="239"/>
      <c r="L180" s="239"/>
      <c r="M180" s="239"/>
      <c r="N180" s="239"/>
      <c r="O180" s="239"/>
      <c r="P180" s="239"/>
      <c r="Q180" s="239"/>
      <c r="R180" s="239"/>
      <c r="S180" s="239"/>
      <c r="T180" s="239"/>
      <c r="U180" s="239"/>
      <c r="V180" s="239"/>
      <c r="W180" s="239"/>
      <c r="X180" s="239"/>
      <c r="Y180" s="239"/>
      <c r="Z180" s="239"/>
    </row>
    <row r="181" ht="15.4" customHeight="1" spans="1:26">
      <c r="A181" s="239"/>
      <c r="B181" s="239"/>
      <c r="C181" s="239"/>
      <c r="D181" s="239"/>
      <c r="E181" s="239"/>
      <c r="F181" s="239"/>
      <c r="G181" s="239"/>
      <c r="H181" s="239"/>
      <c r="I181" s="239"/>
      <c r="J181" s="239"/>
      <c r="K181" s="239"/>
      <c r="L181" s="239"/>
      <c r="M181" s="239"/>
      <c r="N181" s="239"/>
      <c r="O181" s="239"/>
      <c r="P181" s="239"/>
      <c r="Q181" s="239"/>
      <c r="R181" s="239"/>
      <c r="S181" s="239"/>
      <c r="T181" s="239"/>
      <c r="U181" s="239"/>
      <c r="V181" s="239"/>
      <c r="W181" s="239"/>
      <c r="X181" s="239"/>
      <c r="Y181" s="239"/>
      <c r="Z181" s="239"/>
    </row>
    <row r="182" ht="15.4" customHeight="1" spans="1:26">
      <c r="A182" s="239"/>
      <c r="B182" s="239"/>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row>
    <row r="183" ht="15.4" customHeight="1" spans="1:26">
      <c r="A183" s="239"/>
      <c r="B183" s="239"/>
      <c r="C183" s="239"/>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row>
    <row r="184" ht="15.4" customHeight="1" spans="1:26">
      <c r="A184" s="239"/>
      <c r="B184" s="239"/>
      <c r="C184" s="239"/>
      <c r="D184" s="239"/>
      <c r="E184" s="239"/>
      <c r="F184" s="239"/>
      <c r="G184" s="239"/>
      <c r="H184" s="239"/>
      <c r="I184" s="239"/>
      <c r="J184" s="239"/>
      <c r="K184" s="239"/>
      <c r="L184" s="239"/>
      <c r="M184" s="239"/>
      <c r="N184" s="239"/>
      <c r="O184" s="239"/>
      <c r="P184" s="239"/>
      <c r="Q184" s="239"/>
      <c r="R184" s="239"/>
      <c r="S184" s="239"/>
      <c r="T184" s="239"/>
      <c r="U184" s="239"/>
      <c r="V184" s="239"/>
      <c r="W184" s="239"/>
      <c r="X184" s="239"/>
      <c r="Y184" s="239"/>
      <c r="Z184" s="239"/>
    </row>
    <row r="185" ht="15.4" customHeight="1" spans="1:26">
      <c r="A185" s="239"/>
      <c r="B185" s="239"/>
      <c r="C185" s="239"/>
      <c r="D185" s="239"/>
      <c r="E185" s="239"/>
      <c r="F185" s="239"/>
      <c r="G185" s="239"/>
      <c r="H185" s="239"/>
      <c r="I185" s="239"/>
      <c r="J185" s="239"/>
      <c r="K185" s="239"/>
      <c r="L185" s="239"/>
      <c r="M185" s="239"/>
      <c r="N185" s="239"/>
      <c r="O185" s="239"/>
      <c r="P185" s="239"/>
      <c r="Q185" s="239"/>
      <c r="R185" s="239"/>
      <c r="S185" s="239"/>
      <c r="T185" s="239"/>
      <c r="U185" s="239"/>
      <c r="V185" s="239"/>
      <c r="W185" s="239"/>
      <c r="X185" s="239"/>
      <c r="Y185" s="239"/>
      <c r="Z185" s="239"/>
    </row>
    <row r="186" ht="15.4" customHeight="1" spans="1:26">
      <c r="A186" s="239"/>
      <c r="B186" s="239"/>
      <c r="C186" s="239"/>
      <c r="D186" s="239"/>
      <c r="E186" s="239"/>
      <c r="F186" s="239"/>
      <c r="G186" s="239"/>
      <c r="H186" s="239"/>
      <c r="I186" s="239"/>
      <c r="J186" s="239"/>
      <c r="K186" s="239"/>
      <c r="L186" s="239"/>
      <c r="M186" s="239"/>
      <c r="N186" s="239"/>
      <c r="O186" s="239"/>
      <c r="P186" s="239"/>
      <c r="Q186" s="239"/>
      <c r="R186" s="239"/>
      <c r="S186" s="239"/>
      <c r="T186" s="239"/>
      <c r="U186" s="239"/>
      <c r="V186" s="239"/>
      <c r="W186" s="239"/>
      <c r="X186" s="239"/>
      <c r="Y186" s="239"/>
      <c r="Z186" s="239"/>
    </row>
    <row r="187" ht="15.4" customHeight="1" spans="1:26">
      <c r="A187" s="239"/>
      <c r="B187" s="239"/>
      <c r="C187" s="239"/>
      <c r="D187" s="239"/>
      <c r="E187" s="239"/>
      <c r="F187" s="239"/>
      <c r="G187" s="239"/>
      <c r="H187" s="239"/>
      <c r="I187" s="239"/>
      <c r="J187" s="239"/>
      <c r="K187" s="239"/>
      <c r="L187" s="239"/>
      <c r="M187" s="239"/>
      <c r="N187" s="239"/>
      <c r="O187" s="239"/>
      <c r="P187" s="239"/>
      <c r="Q187" s="239"/>
      <c r="R187" s="239"/>
      <c r="S187" s="239"/>
      <c r="T187" s="239"/>
      <c r="U187" s="239"/>
      <c r="V187" s="239"/>
      <c r="W187" s="239"/>
      <c r="X187" s="239"/>
      <c r="Y187" s="239"/>
      <c r="Z187" s="239"/>
    </row>
    <row r="188" ht="15.4" customHeight="1" spans="1:26">
      <c r="A188" s="239"/>
      <c r="B188" s="239"/>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row>
    <row r="189" ht="15.4" customHeight="1" spans="1:26">
      <c r="A189" s="239"/>
      <c r="B189" s="239"/>
      <c r="C189" s="239"/>
      <c r="D189" s="239"/>
      <c r="E189" s="239"/>
      <c r="F189" s="239"/>
      <c r="G189" s="239"/>
      <c r="H189" s="239"/>
      <c r="I189" s="239"/>
      <c r="J189" s="239"/>
      <c r="K189" s="239"/>
      <c r="L189" s="239"/>
      <c r="M189" s="239"/>
      <c r="N189" s="239"/>
      <c r="O189" s="239"/>
      <c r="P189" s="239"/>
      <c r="Q189" s="239"/>
      <c r="R189" s="239"/>
      <c r="S189" s="239"/>
      <c r="T189" s="239"/>
      <c r="U189" s="239"/>
      <c r="V189" s="239"/>
      <c r="W189" s="239"/>
      <c r="X189" s="239"/>
      <c r="Y189" s="239"/>
      <c r="Z189" s="239"/>
    </row>
    <row r="190" ht="15.4" customHeight="1" spans="1:26">
      <c r="A190" s="239"/>
      <c r="B190" s="239"/>
      <c r="C190" s="239"/>
      <c r="D190" s="239"/>
      <c r="E190" s="239"/>
      <c r="F190" s="239"/>
      <c r="G190" s="239"/>
      <c r="H190" s="239"/>
      <c r="I190" s="239"/>
      <c r="J190" s="239"/>
      <c r="K190" s="239"/>
      <c r="L190" s="239"/>
      <c r="M190" s="239"/>
      <c r="N190" s="239"/>
      <c r="O190" s="239"/>
      <c r="P190" s="239"/>
      <c r="Q190" s="239"/>
      <c r="R190" s="239"/>
      <c r="S190" s="239"/>
      <c r="T190" s="239"/>
      <c r="U190" s="239"/>
      <c r="V190" s="239"/>
      <c r="W190" s="239"/>
      <c r="X190" s="239"/>
      <c r="Y190" s="239"/>
      <c r="Z190" s="239"/>
    </row>
    <row r="191" ht="15.4" customHeight="1" spans="1:26">
      <c r="A191" s="239"/>
      <c r="B191" s="239"/>
      <c r="C191" s="239"/>
      <c r="D191" s="239"/>
      <c r="E191" s="239"/>
      <c r="F191" s="239"/>
      <c r="G191" s="239"/>
      <c r="H191" s="239"/>
      <c r="I191" s="239"/>
      <c r="J191" s="239"/>
      <c r="K191" s="239"/>
      <c r="L191" s="239"/>
      <c r="M191" s="239"/>
      <c r="N191" s="239"/>
      <c r="O191" s="239"/>
      <c r="P191" s="239"/>
      <c r="Q191" s="239"/>
      <c r="R191" s="239"/>
      <c r="S191" s="239"/>
      <c r="T191" s="239"/>
      <c r="U191" s="239"/>
      <c r="V191" s="239"/>
      <c r="W191" s="239"/>
      <c r="X191" s="239"/>
      <c r="Y191" s="239"/>
      <c r="Z191" s="239"/>
    </row>
    <row r="192" ht="15.4" customHeight="1" spans="1:26">
      <c r="A192" s="239"/>
      <c r="B192" s="239"/>
      <c r="C192" s="239"/>
      <c r="D192" s="239"/>
      <c r="E192" s="239"/>
      <c r="F192" s="239"/>
      <c r="G192" s="239"/>
      <c r="H192" s="239"/>
      <c r="I192" s="239"/>
      <c r="J192" s="239"/>
      <c r="K192" s="239"/>
      <c r="L192" s="239"/>
      <c r="M192" s="239"/>
      <c r="N192" s="239"/>
      <c r="O192" s="239"/>
      <c r="P192" s="239"/>
      <c r="Q192" s="239"/>
      <c r="R192" s="239"/>
      <c r="S192" s="239"/>
      <c r="T192" s="239"/>
      <c r="U192" s="239"/>
      <c r="V192" s="239"/>
      <c r="W192" s="239"/>
      <c r="X192" s="239"/>
      <c r="Y192" s="239"/>
      <c r="Z192" s="239"/>
    </row>
    <row r="193" ht="15.4" customHeight="1" spans="1:26">
      <c r="A193" s="239"/>
      <c r="B193" s="239"/>
      <c r="C193" s="239"/>
      <c r="D193" s="239"/>
      <c r="E193" s="239"/>
      <c r="F193" s="239"/>
      <c r="G193" s="239"/>
      <c r="H193" s="239"/>
      <c r="I193" s="239"/>
      <c r="J193" s="239"/>
      <c r="K193" s="239"/>
      <c r="L193" s="239"/>
      <c r="M193" s="239"/>
      <c r="N193" s="239"/>
      <c r="O193" s="239"/>
      <c r="P193" s="239"/>
      <c r="Q193" s="239"/>
      <c r="R193" s="239"/>
      <c r="S193" s="239"/>
      <c r="T193" s="239"/>
      <c r="U193" s="239"/>
      <c r="V193" s="239"/>
      <c r="W193" s="239"/>
      <c r="X193" s="239"/>
      <c r="Y193" s="239"/>
      <c r="Z193" s="239"/>
    </row>
    <row r="194" ht="15.4" customHeight="1" spans="1:26">
      <c r="A194" s="239"/>
      <c r="B194" s="239"/>
      <c r="C194" s="239"/>
      <c r="D194" s="239"/>
      <c r="E194" s="239"/>
      <c r="F194" s="239"/>
      <c r="G194" s="239"/>
      <c r="H194" s="239"/>
      <c r="I194" s="239"/>
      <c r="J194" s="239"/>
      <c r="K194" s="239"/>
      <c r="L194" s="239"/>
      <c r="M194" s="239"/>
      <c r="N194" s="239"/>
      <c r="O194" s="239"/>
      <c r="P194" s="239"/>
      <c r="Q194" s="239"/>
      <c r="R194" s="239"/>
      <c r="S194" s="239"/>
      <c r="T194" s="239"/>
      <c r="U194" s="239"/>
      <c r="V194" s="239"/>
      <c r="W194" s="239"/>
      <c r="X194" s="239"/>
      <c r="Y194" s="239"/>
      <c r="Z194" s="239"/>
    </row>
    <row r="195" ht="15.4" customHeight="1" spans="1:26">
      <c r="A195" s="239"/>
      <c r="B195" s="239"/>
      <c r="C195" s="239"/>
      <c r="D195" s="239"/>
      <c r="E195" s="239"/>
      <c r="F195" s="239"/>
      <c r="G195" s="239"/>
      <c r="H195" s="239"/>
      <c r="I195" s="239"/>
      <c r="J195" s="239"/>
      <c r="K195" s="239"/>
      <c r="L195" s="239"/>
      <c r="M195" s="239"/>
      <c r="N195" s="239"/>
      <c r="O195" s="239"/>
      <c r="P195" s="239"/>
      <c r="Q195" s="239"/>
      <c r="R195" s="239"/>
      <c r="S195" s="239"/>
      <c r="T195" s="239"/>
      <c r="U195" s="239"/>
      <c r="V195" s="239"/>
      <c r="W195" s="239"/>
      <c r="X195" s="239"/>
      <c r="Y195" s="239"/>
      <c r="Z195" s="239"/>
    </row>
    <row r="196" ht="15.4" customHeight="1" spans="1:26">
      <c r="A196" s="239"/>
      <c r="B196" s="239"/>
      <c r="C196" s="239"/>
      <c r="D196" s="239"/>
      <c r="E196" s="239"/>
      <c r="F196" s="239"/>
      <c r="G196" s="239"/>
      <c r="H196" s="239"/>
      <c r="I196" s="239"/>
      <c r="J196" s="239"/>
      <c r="K196" s="239"/>
      <c r="L196" s="239"/>
      <c r="M196" s="239"/>
      <c r="N196" s="239"/>
      <c r="O196" s="239"/>
      <c r="P196" s="239"/>
      <c r="Q196" s="239"/>
      <c r="R196" s="239"/>
      <c r="S196" s="239"/>
      <c r="T196" s="239"/>
      <c r="U196" s="239"/>
      <c r="V196" s="239"/>
      <c r="W196" s="239"/>
      <c r="X196" s="239"/>
      <c r="Y196" s="239"/>
      <c r="Z196" s="239"/>
    </row>
    <row r="197" ht="15.4" customHeight="1" spans="1:26">
      <c r="A197" s="239"/>
      <c r="B197" s="239"/>
      <c r="C197" s="239"/>
      <c r="D197" s="239"/>
      <c r="E197" s="239"/>
      <c r="F197" s="239"/>
      <c r="G197" s="239"/>
      <c r="H197" s="239"/>
      <c r="I197" s="239"/>
      <c r="J197" s="239"/>
      <c r="K197" s="239"/>
      <c r="L197" s="239"/>
      <c r="M197" s="239"/>
      <c r="N197" s="239"/>
      <c r="O197" s="239"/>
      <c r="P197" s="239"/>
      <c r="Q197" s="239"/>
      <c r="R197" s="239"/>
      <c r="S197" s="239"/>
      <c r="T197" s="239"/>
      <c r="U197" s="239"/>
      <c r="V197" s="239"/>
      <c r="W197" s="239"/>
      <c r="X197" s="239"/>
      <c r="Y197" s="239"/>
      <c r="Z197" s="239"/>
    </row>
    <row r="198" ht="15.4" customHeight="1" spans="1:26">
      <c r="A198" s="239"/>
      <c r="B198" s="239"/>
      <c r="C198" s="239"/>
      <c r="D198" s="239"/>
      <c r="E198" s="239"/>
      <c r="F198" s="239"/>
      <c r="G198" s="239"/>
      <c r="H198" s="239"/>
      <c r="I198" s="239"/>
      <c r="J198" s="239"/>
      <c r="K198" s="239"/>
      <c r="L198" s="239"/>
      <c r="M198" s="239"/>
      <c r="N198" s="239"/>
      <c r="O198" s="239"/>
      <c r="P198" s="239"/>
      <c r="Q198" s="239"/>
      <c r="R198" s="239"/>
      <c r="S198" s="239"/>
      <c r="T198" s="239"/>
      <c r="U198" s="239"/>
      <c r="V198" s="239"/>
      <c r="W198" s="239"/>
      <c r="X198" s="239"/>
      <c r="Y198" s="239"/>
      <c r="Z198" s="239"/>
    </row>
    <row r="199" ht="15.4" customHeight="1" spans="1:26">
      <c r="A199" s="239"/>
      <c r="B199" s="239"/>
      <c r="C199" s="239"/>
      <c r="D199" s="239"/>
      <c r="E199" s="239"/>
      <c r="F199" s="239"/>
      <c r="G199" s="239"/>
      <c r="H199" s="239"/>
      <c r="I199" s="239"/>
      <c r="J199" s="239"/>
      <c r="K199" s="239"/>
      <c r="L199" s="239"/>
      <c r="M199" s="239"/>
      <c r="N199" s="239"/>
      <c r="O199" s="239"/>
      <c r="P199" s="239"/>
      <c r="Q199" s="239"/>
      <c r="R199" s="239"/>
      <c r="S199" s="239"/>
      <c r="T199" s="239"/>
      <c r="U199" s="239"/>
      <c r="V199" s="239"/>
      <c r="W199" s="239"/>
      <c r="X199" s="239"/>
      <c r="Y199" s="239"/>
      <c r="Z199" s="239"/>
    </row>
    <row r="200" ht="15.4" customHeight="1" spans="1:26">
      <c r="A200" s="239"/>
      <c r="B200" s="239"/>
      <c r="C200" s="239"/>
      <c r="D200" s="239"/>
      <c r="E200" s="239"/>
      <c r="F200" s="239"/>
      <c r="G200" s="239"/>
      <c r="H200" s="239"/>
      <c r="I200" s="239"/>
      <c r="J200" s="239"/>
      <c r="K200" s="239"/>
      <c r="L200" s="239"/>
      <c r="M200" s="239"/>
      <c r="N200" s="239"/>
      <c r="O200" s="239"/>
      <c r="P200" s="239"/>
      <c r="Q200" s="239"/>
      <c r="R200" s="239"/>
      <c r="S200" s="239"/>
      <c r="T200" s="239"/>
      <c r="U200" s="239"/>
      <c r="V200" s="239"/>
      <c r="W200" s="239"/>
      <c r="X200" s="239"/>
      <c r="Y200" s="239"/>
      <c r="Z200" s="239"/>
    </row>
  </sheetData>
  <mergeCells count="1">
    <mergeCell ref="A2:B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附表9">
    <tabColor theme="0"/>
  </sheetPr>
  <dimension ref="A1:B17"/>
  <sheetViews>
    <sheetView view="pageBreakPreview" zoomScaleNormal="100" workbookViewId="0">
      <selection activeCell="B16" sqref="B16"/>
    </sheetView>
  </sheetViews>
  <sheetFormatPr defaultColWidth="9" defaultRowHeight="15.75" outlineLevelCol="1"/>
  <cols>
    <col min="1" max="1" width="41.6" style="102" customWidth="1"/>
    <col min="2" max="2" width="31.6" style="103" customWidth="1"/>
    <col min="3" max="26" width="9" style="102"/>
  </cols>
  <sheetData>
    <row r="1" ht="26.25" customHeight="1" spans="1:1">
      <c r="A1" s="104" t="s">
        <v>523</v>
      </c>
    </row>
    <row r="2" ht="24.75" customHeight="1" spans="1:2">
      <c r="A2" s="105" t="s">
        <v>524</v>
      </c>
      <c r="B2" s="105"/>
    </row>
    <row r="3" s="99" customFormat="1" ht="24" customHeight="1" spans="2:2">
      <c r="B3" s="107" t="s">
        <v>31</v>
      </c>
    </row>
    <row r="4" s="100" customFormat="1" ht="53.25" customHeight="1" spans="1:2">
      <c r="A4" s="171" t="s">
        <v>3</v>
      </c>
      <c r="B4" s="109" t="s">
        <v>4</v>
      </c>
    </row>
    <row r="5" s="100" customFormat="1" ht="27.75" customHeight="1" spans="1:2">
      <c r="A5" s="225" t="s">
        <v>5</v>
      </c>
      <c r="B5" s="226">
        <f>SUM(B6:B11)</f>
        <v>150000</v>
      </c>
    </row>
    <row r="6" s="170" customFormat="1" ht="25.5" customHeight="1" spans="1:2">
      <c r="A6" s="220" t="s">
        <v>525</v>
      </c>
      <c r="B6" s="174"/>
    </row>
    <row r="7" s="170" customFormat="1" ht="25.5" customHeight="1" spans="1:2">
      <c r="A7" s="220" t="s">
        <v>526</v>
      </c>
      <c r="B7" s="227"/>
    </row>
    <row r="8" s="170" customFormat="1" ht="25.5" customHeight="1" spans="1:2">
      <c r="A8" s="220" t="s">
        <v>527</v>
      </c>
      <c r="B8" s="227"/>
    </row>
    <row r="9" s="99" customFormat="1" ht="25.5" customHeight="1" spans="1:2">
      <c r="A9" s="220" t="s">
        <v>528</v>
      </c>
      <c r="B9" s="228">
        <v>145000</v>
      </c>
    </row>
    <row r="10" s="100" customFormat="1" ht="25.5" customHeight="1" spans="1:2">
      <c r="A10" s="220" t="s">
        <v>529</v>
      </c>
      <c r="B10" s="228">
        <v>4990</v>
      </c>
    </row>
    <row r="11" s="100" customFormat="1" ht="25.5" customHeight="1" spans="1:2">
      <c r="A11" s="220" t="s">
        <v>530</v>
      </c>
      <c r="B11" s="228">
        <v>10</v>
      </c>
    </row>
    <row r="12" ht="25.5" customHeight="1" spans="1:2">
      <c r="A12" s="229" t="s">
        <v>531</v>
      </c>
      <c r="B12" s="230">
        <f>SUM(B13:B14)</f>
        <v>72</v>
      </c>
    </row>
    <row r="13" ht="25.5" customHeight="1" spans="1:2">
      <c r="A13" s="220" t="s">
        <v>532</v>
      </c>
      <c r="B13" s="219">
        <v>72</v>
      </c>
    </row>
    <row r="14" ht="25.5" customHeight="1" spans="1:2">
      <c r="A14" s="220" t="s">
        <v>533</v>
      </c>
      <c r="B14" s="231"/>
    </row>
    <row r="15" ht="25.5" customHeight="1" spans="1:2">
      <c r="A15" s="229" t="s">
        <v>534</v>
      </c>
      <c r="B15" s="219">
        <v>60300</v>
      </c>
    </row>
    <row r="16" ht="21" customHeight="1" spans="1:2">
      <c r="A16" s="108" t="s">
        <v>510</v>
      </c>
      <c r="B16" s="232">
        <f>SUM(B5,B12,B15)</f>
        <v>210372</v>
      </c>
    </row>
    <row r="17" spans="2:2">
      <c r="B17" s="233"/>
    </row>
  </sheetData>
  <mergeCells count="1">
    <mergeCell ref="A2:B2"/>
  </mergeCells>
  <printOptions horizontalCentered="1"/>
  <pageMargins left="0.905512" right="0.748031" top="0.984252" bottom="0.984252" header="0.511811" footer="0.51181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28</vt:i4>
      </vt:variant>
    </vt:vector>
  </HeadingPairs>
  <TitlesOfParts>
    <vt:vector size="28" baseType="lpstr">
      <vt:lpstr>附表1</vt:lpstr>
      <vt:lpstr>附表2</vt:lpstr>
      <vt:lpstr>附表3</vt:lpstr>
      <vt:lpstr>附表4</vt:lpstr>
      <vt:lpstr>附表5</vt:lpstr>
      <vt:lpstr>附表6</vt:lpstr>
      <vt:lpstr>附表7</vt:lpstr>
      <vt:lpstr>附表8</vt:lpstr>
      <vt:lpstr>附表9</vt:lpstr>
      <vt:lpstr>附表10</vt:lpstr>
      <vt:lpstr>附表11</vt:lpstr>
      <vt:lpstr>附表12</vt:lpstr>
      <vt:lpstr>附表13</vt:lpstr>
      <vt:lpstr>附表14</vt:lpstr>
      <vt:lpstr>附表15</vt:lpstr>
      <vt:lpstr>附表16</vt:lpstr>
      <vt:lpstr>附表17</vt:lpstr>
      <vt:lpstr>附表18</vt:lpstr>
      <vt:lpstr>附表19</vt:lpstr>
      <vt:lpstr>附表20</vt:lpstr>
      <vt:lpstr>附表21 </vt:lpstr>
      <vt:lpstr>附表22</vt:lpstr>
      <vt:lpstr>附表23</vt:lpstr>
      <vt:lpstr>附表24</vt:lpstr>
      <vt:lpstr>附表25</vt:lpstr>
      <vt:lpstr>附表26</vt:lpstr>
      <vt:lpstr>附表27</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XQZW</cp:lastModifiedBy>
  <dcterms:created xsi:type="dcterms:W3CDTF">2025-02-07T10:21:00Z</dcterms:created>
  <dcterms:modified xsi:type="dcterms:W3CDTF">2026-02-25T09:05:59Z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